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7665" activeTab="0"/>
  </bookViews>
  <sheets>
    <sheet name="UFPB 1" sheetId="1" r:id="rId1"/>
    <sheet name="UFPB 2" sheetId="2" r:id="rId2"/>
    <sheet name="UFPB 3" sheetId="3" r:id="rId3"/>
    <sheet name="Fluxo Atuarial" sheetId="4" r:id="rId4"/>
    <sheet name="Tábua" sheetId="5" r:id="rId5"/>
    <sheet name="Tx Juros" sheetId="6" r:id="rId6"/>
    <sheet name="cresc sal" sheetId="7" r:id="rId7"/>
    <sheet name="Rotatividade" sheetId="8" r:id="rId8"/>
  </sheets>
  <externalReferences>
    <externalReference r:id="rId11"/>
    <externalReference r:id="rId12"/>
  </externalReferences>
  <definedNames>
    <definedName name="B_Mensal" localSheetId="3">'[1]Cálculo'!#REF!</definedName>
    <definedName name="B_Mensal" localSheetId="0">'[1]Cálculo'!#REF!</definedName>
    <definedName name="B_Mensal" localSheetId="1">'[1]Cálculo'!#REF!</definedName>
    <definedName name="B_Mensal" localSheetId="2">'[1]Cálculo'!#REF!</definedName>
    <definedName name="B_Mensal">'[1]Cálculo'!#REF!</definedName>
    <definedName name="B_Mensal_Red" localSheetId="3">'[1]Cálculo'!#REF!</definedName>
    <definedName name="B_Mensal_Red" localSheetId="0">'[1]Cálculo'!#REF!</definedName>
    <definedName name="B_Mensal_Red" localSheetId="1">'[1]Cálculo'!#REF!</definedName>
    <definedName name="B_Mensal_Red" localSheetId="2">'[1]Cálculo'!#REF!</definedName>
    <definedName name="B_Mensal_Red">'[1]Cálculo'!#REF!</definedName>
    <definedName name="Ben_Mínimo" localSheetId="3">'[1]Cálculo'!#REF!</definedName>
    <definedName name="Ben_Mínimo" localSheetId="0">'[1]Cálculo'!#REF!</definedName>
    <definedName name="Ben_Mínimo" localSheetId="1">'[1]Cálculo'!#REF!</definedName>
    <definedName name="Ben_Mínimo" localSheetId="2">'[1]Cálculo'!#REF!</definedName>
    <definedName name="Ben_Mínimo">'[1]Cálculo'!#REF!</definedName>
    <definedName name="Déficit">'[2]Equac'!$B$36</definedName>
    <definedName name="DEFICIT_SUPERÁVIT">'[2]Equac'!$B$36</definedName>
    <definedName name="Duration">'[2]Equac'!$B$38</definedName>
    <definedName name="Fórmula_A" localSheetId="3">'[1]Cálculo'!#REF!</definedName>
    <definedName name="Fórmula_A" localSheetId="0">'[1]Cálculo'!#REF!</definedName>
    <definedName name="Fórmula_A" localSheetId="1">'[1]Cálculo'!#REF!</definedName>
    <definedName name="Fórmula_A" localSheetId="2">'[1]Cálculo'!#REF!</definedName>
    <definedName name="Fórmula_A">'[1]Cálculo'!#REF!</definedName>
    <definedName name="Fórmula_B" localSheetId="3">'[1]Cálculo'!#REF!</definedName>
    <definedName name="Fórmula_B" localSheetId="0">'[1]Cálculo'!#REF!</definedName>
    <definedName name="Fórmula_B" localSheetId="1">'[1]Cálculo'!#REF!</definedName>
    <definedName name="Fórmula_B" localSheetId="2">'[1]Cálculo'!#REF!</definedName>
    <definedName name="Fórmula_B">'[1]Cálculo'!#REF!</definedName>
    <definedName name="IAPB57" localSheetId="3">#REF!</definedName>
    <definedName name="IAPB57" localSheetId="0">#REF!</definedName>
    <definedName name="IAPB57" localSheetId="2">#REF!</definedName>
    <definedName name="IAPB57">#REF!</definedName>
    <definedName name="Índice" localSheetId="3">'[1]Cálculo'!#REF!</definedName>
    <definedName name="Índice" localSheetId="0">'[1]Cálculo'!#REF!</definedName>
    <definedName name="Índice" localSheetId="1">'[1]Cálculo'!#REF!</definedName>
    <definedName name="Índice" localSheetId="2">'[1]Cálculo'!#REF!</definedName>
    <definedName name="Índice">'[1]Cálculo'!#REF!</definedName>
    <definedName name="Jmensal" localSheetId="3">#REF!</definedName>
    <definedName name="Jmensal" localSheetId="0">#REF!</definedName>
    <definedName name="Jmensal" localSheetId="2">#REF!</definedName>
    <definedName name="Jmensal">#REF!</definedName>
    <definedName name="Opção_1" localSheetId="3">'[1]Cálculo'!#REF!</definedName>
    <definedName name="Opção_1" localSheetId="0">'[1]Cálculo'!#REF!</definedName>
    <definedName name="Opção_1" localSheetId="1">'[1]Cálculo'!#REF!</definedName>
    <definedName name="Opção_1" localSheetId="2">'[1]Cálculo'!#REF!</definedName>
    <definedName name="Opção_1">'[1]Cálculo'!#REF!</definedName>
    <definedName name="Opção_2" localSheetId="3">'[1]Cálculo'!#REF!</definedName>
    <definedName name="Opção_2" localSheetId="0">'[1]Cálculo'!#REF!</definedName>
    <definedName name="Opção_2" localSheetId="1">'[1]Cálculo'!#REF!</definedName>
    <definedName name="Opção_2" localSheetId="2">'[1]Cálculo'!#REF!</definedName>
    <definedName name="Opção_2">'[1]Cálculo'!#REF!</definedName>
    <definedName name="Opção_3" localSheetId="3">'[1]Cálculo'!#REF!</definedName>
    <definedName name="Opção_3" localSheetId="0">'[1]Cálculo'!#REF!</definedName>
    <definedName name="Opção_3" localSheetId="1">'[1]Cálculo'!#REF!</definedName>
    <definedName name="Opção_3" localSheetId="2">'[1]Cálculo'!#REF!</definedName>
    <definedName name="Opção_3">'[1]Cálculo'!#REF!</definedName>
    <definedName name="Opção_3M" localSheetId="3">'[1]Cálculo'!#REF!</definedName>
    <definedName name="Opção_3M" localSheetId="0">'[1]Cálculo'!#REF!</definedName>
    <definedName name="Opção_3M" localSheetId="1">'[1]Cálculo'!#REF!</definedName>
    <definedName name="Opção_3M" localSheetId="2">'[1]Cálculo'!#REF!</definedName>
    <definedName name="Opção_3M">'[1]Cálculo'!#REF!</definedName>
    <definedName name="Opção_4" localSheetId="3">'[1]Cálculo'!#REF!</definedName>
    <definedName name="Opção_4" localSheetId="0">'[1]Cálculo'!#REF!</definedName>
    <definedName name="Opção_4" localSheetId="1">'[1]Cálculo'!#REF!</definedName>
    <definedName name="Opção_4" localSheetId="2">'[1]Cálculo'!#REF!</definedName>
    <definedName name="Opção_4">'[1]Cálculo'!#REF!</definedName>
    <definedName name="Soma_SP" localSheetId="3">'[1]Cálculo'!#REF!</definedName>
    <definedName name="Soma_SP" localSheetId="0">'[1]Cálculo'!#REF!</definedName>
    <definedName name="Soma_SP" localSheetId="1">'[1]Cálculo'!#REF!</definedName>
    <definedName name="Soma_SP" localSheetId="2">'[1]Cálculo'!#REF!</definedName>
    <definedName name="Soma_SP">'[1]Cálculo'!#REF!</definedName>
    <definedName name="SRB" localSheetId="3">'[1]Cálculo'!#REF!</definedName>
    <definedName name="SRB" localSheetId="0">'[1]Cálculo'!#REF!</definedName>
    <definedName name="SRB" localSheetId="1">'[1]Cálculo'!#REF!</definedName>
    <definedName name="SRB" localSheetId="2">'[1]Cálculo'!#REF!</definedName>
    <definedName name="SRB">'[1]Cálculo'!#REF!</definedName>
    <definedName name="UP84F" localSheetId="3">#REF!</definedName>
    <definedName name="UP84F" localSheetId="0">#REF!</definedName>
    <definedName name="UP84F" localSheetId="1">#REF!</definedName>
    <definedName name="UP84F" localSheetId="2">#REF!</definedName>
    <definedName name="UP84F">#REF!</definedName>
    <definedName name="UP84M" localSheetId="3">#REF!</definedName>
    <definedName name="UP84M" localSheetId="0">#REF!</definedName>
    <definedName name="UP84M" localSheetId="1">#REF!</definedName>
    <definedName name="UP84M" localSheetId="2">#REF!</definedName>
    <definedName name="UP84M">#REF!</definedName>
    <definedName name="UP94F5" localSheetId="3">#REF!</definedName>
    <definedName name="UP94F5" localSheetId="0">#REF!</definedName>
    <definedName name="UP94F5" localSheetId="2">#REF!</definedName>
    <definedName name="UP94F5">#REF!</definedName>
    <definedName name="UP94M5" localSheetId="3">#REF!</definedName>
    <definedName name="UP94M5" localSheetId="0">#REF!</definedName>
    <definedName name="UP94M5" localSheetId="2">#REF!</definedName>
    <definedName name="UP94M5">#REF!</definedName>
  </definedNames>
  <calcPr fullCalcOnLoad="1"/>
</workbook>
</file>

<file path=xl/comments2.xml><?xml version="1.0" encoding="utf-8"?>
<comments xmlns="http://schemas.openxmlformats.org/spreadsheetml/2006/main">
  <authors>
    <author>Nat?lia Moreira de Paula</author>
  </authors>
  <commentList>
    <comment ref="H8" authorId="0">
      <text>
        <r>
          <rPr>
            <b/>
            <sz val="9"/>
            <rFont val="Tahoma"/>
            <family val="2"/>
          </rPr>
          <t>Natália Moreira de Paula:</t>
        </r>
        <r>
          <rPr>
            <sz val="9"/>
            <rFont val="Tahoma"/>
            <family val="2"/>
          </rPr>
          <t xml:space="preserve">
Excluir apenas 50% do resgate. Conforme regras do plano, o participante que resgata leva apenas sua parte.</t>
        </r>
      </text>
    </comment>
    <comment ref="F20" authorId="0">
      <text>
        <r>
          <rPr>
            <b/>
            <sz val="9"/>
            <rFont val="Tahoma"/>
            <family val="2"/>
          </rPr>
          <t>Natália Moreira de Paula:</t>
        </r>
        <r>
          <rPr>
            <sz val="9"/>
            <rFont val="Tahoma"/>
            <family val="2"/>
          </rPr>
          <t xml:space="preserve">
expurguei o efeito dos R$500.000. </t>
        </r>
      </text>
    </comment>
  </commentList>
</comments>
</file>

<file path=xl/comments8.xml><?xml version="1.0" encoding="utf-8"?>
<comments xmlns="http://schemas.openxmlformats.org/spreadsheetml/2006/main">
  <authors>
    <author>Nat?lia Moreira de Paula</author>
  </authors>
  <commentList>
    <comment ref="B6" authorId="0">
      <text>
        <r>
          <rPr>
            <b/>
            <sz val="9"/>
            <rFont val="Tahoma"/>
            <family val="2"/>
          </rPr>
          <t>Natália Moreira de Paula:</t>
        </r>
        <r>
          <rPr>
            <sz val="9"/>
            <rFont val="Tahoma"/>
            <family val="2"/>
          </rPr>
          <t xml:space="preserve">
Demonstrativo Estatistico Previc</t>
        </r>
      </text>
    </comment>
    <comment ref="B7" authorId="0">
      <text>
        <r>
          <rPr>
            <b/>
            <sz val="9"/>
            <rFont val="Tahoma"/>
            <family val="2"/>
          </rPr>
          <t>Natália Moreira de Paula:</t>
        </r>
        <r>
          <rPr>
            <sz val="9"/>
            <rFont val="Tahoma"/>
            <family val="2"/>
          </rPr>
          <t xml:space="preserve">
Demonstrativo Estatistico Previc</t>
        </r>
      </text>
    </comment>
  </commentList>
</comments>
</file>

<file path=xl/sharedStrings.xml><?xml version="1.0" encoding="utf-8"?>
<sst xmlns="http://schemas.openxmlformats.org/spreadsheetml/2006/main" count="227" uniqueCount="89">
  <si>
    <t>Evolução das Provisões Matemáticas - 2015</t>
  </si>
  <si>
    <r>
      <rPr>
        <b/>
        <sz val="12"/>
        <color indexed="18"/>
        <rFont val="Calibri"/>
        <family val="2"/>
      </rPr>
      <t xml:space="preserve">•  </t>
    </r>
    <r>
      <rPr>
        <b/>
        <sz val="12"/>
        <color indexed="18"/>
        <rFont val="Calibri"/>
        <family val="2"/>
      </rPr>
      <t>Resultado do Plano de Benefícios</t>
    </r>
  </si>
  <si>
    <t>Valores em R$</t>
  </si>
  <si>
    <t>Descrição</t>
  </si>
  <si>
    <t>PATRIMÔNIO DE COBERTURA DO PLANO</t>
  </si>
  <si>
    <t xml:space="preserve">       BENEFÍCIOS CONCEDIDOS (PMBC)</t>
  </si>
  <si>
    <t xml:space="preserve">       BENEFÍCIOS A CONDEDER (PMBAC)</t>
  </si>
  <si>
    <t>•  Variação das Provisões Matemáticas</t>
  </si>
  <si>
    <t>Total</t>
  </si>
  <si>
    <t>PMBC (Anterior)</t>
  </si>
  <si>
    <t>Meta atuarial</t>
  </si>
  <si>
    <t>Pagamento de benefícios</t>
  </si>
  <si>
    <t>Contribuições recebidas</t>
  </si>
  <si>
    <t>Novas concessões</t>
  </si>
  <si>
    <t>Extinção de benefícios</t>
  </si>
  <si>
    <t>Revisão de benefícios</t>
  </si>
  <si>
    <t>Mutações cadastrais</t>
  </si>
  <si>
    <t>TOTAL</t>
  </si>
  <si>
    <t>PMBC (Atual)</t>
  </si>
  <si>
    <t>PMBAC (Anterior)</t>
  </si>
  <si>
    <t>Resgate</t>
  </si>
  <si>
    <t>PMBAC (Atual)</t>
  </si>
  <si>
    <t>PM (Somatório das variações)</t>
  </si>
  <si>
    <t>Provisões matemáticas
 - Somatório das Variação do período -</t>
  </si>
  <si>
    <t>Meta atuarial (Inflação + taxa de juros)</t>
  </si>
  <si>
    <t>Plano UFPB</t>
  </si>
  <si>
    <t>•  ALOCAÇÃO DOS RECURSOS GARANTIDORES</t>
  </si>
  <si>
    <t>Renda Fixa</t>
  </si>
  <si>
    <t>Renda Variável</t>
  </si>
  <si>
    <t>Caixa</t>
  </si>
  <si>
    <t>Vencimento 2020</t>
  </si>
  <si>
    <t>Vencimento 2050</t>
  </si>
  <si>
    <t>Vencimento 2035</t>
  </si>
  <si>
    <t xml:space="preserve">Imoveis </t>
  </si>
  <si>
    <t>Vencimento 2016</t>
  </si>
  <si>
    <t>Plano UFPB 1 - MODALIDADE BENEFÍCIO DEFINIDO</t>
  </si>
  <si>
    <t>Operações com participantes</t>
  </si>
  <si>
    <t>Vencimento 2017</t>
  </si>
  <si>
    <t>Vencimento 2015</t>
  </si>
  <si>
    <t>Contribuições recebidas (adminstração)</t>
  </si>
  <si>
    <t>Novas concessões (novos aposentados)</t>
  </si>
  <si>
    <t>Pagamento de benefícios (folha)</t>
  </si>
  <si>
    <t>Extinção de benefícios (óbitos)</t>
  </si>
  <si>
    <t xml:space="preserve">Revisão de benefícios </t>
  </si>
  <si>
    <t>EQUILÍBRIO, DÉFICIT ou SUPERÁVIT</t>
  </si>
  <si>
    <t>PATRIMÔNIO DE COBERTURA DO PLANO (1)</t>
  </si>
  <si>
    <t xml:space="preserve">  PROVISÕES MATEMÁTICAS (2)</t>
  </si>
  <si>
    <t>Provisão dos aposentados e pensionistas</t>
  </si>
  <si>
    <t>Provisão dos ativos (pessoas em fase laboral)</t>
  </si>
  <si>
    <t>Provisão de aposentados + provisão de ativos</t>
  </si>
  <si>
    <t>Rentabilidade</t>
  </si>
  <si>
    <t>Contribuições recebidas (previdenciarias e adm)</t>
  </si>
  <si>
    <t>RESULTADO (3) = (1) - (2)</t>
  </si>
  <si>
    <t>Contribuição - Folha de beneficios + rentabilidade</t>
  </si>
  <si>
    <t>Plano UFPB 2 - MODALIDADE BENEFÍCIO DEFINIDO</t>
  </si>
  <si>
    <t>Portabilidade</t>
  </si>
  <si>
    <t>Plano UFPB 3 - MODALIDADE BENEFÍCIO DEFINIDO</t>
  </si>
  <si>
    <t>Ano</t>
  </si>
  <si>
    <t>Óbitos observados</t>
  </si>
  <si>
    <t>Óbitos esperados</t>
  </si>
  <si>
    <t>Obitos - Ano a Ano</t>
  </si>
  <si>
    <t>(3) = (1) - (2)</t>
  </si>
  <si>
    <t>Massa efetiva</t>
  </si>
  <si>
    <t>Massa esperada</t>
  </si>
  <si>
    <t>(1)</t>
  </si>
  <si>
    <t>(2)</t>
  </si>
  <si>
    <t>Rentabilidade esperada</t>
  </si>
  <si>
    <t>Taxa de desconto (5,0%)</t>
  </si>
  <si>
    <t>ANO</t>
  </si>
  <si>
    <t>TIR (5,98%)</t>
  </si>
  <si>
    <t>TIR (4,95%)</t>
  </si>
  <si>
    <t>Evolução Salarial</t>
  </si>
  <si>
    <t>Média</t>
  </si>
  <si>
    <t>Rotatividade</t>
  </si>
  <si>
    <t>Crescimento Salarial</t>
  </si>
  <si>
    <t>Taxa de Juros</t>
  </si>
  <si>
    <t>Ativos</t>
  </si>
  <si>
    <r>
      <t>Variação
(</t>
    </r>
    <r>
      <rPr>
        <sz val="9"/>
        <color indexed="8"/>
        <rFont val="Calibri"/>
        <family val="2"/>
      </rPr>
      <t>Desligados/Ativos)</t>
    </r>
  </si>
  <si>
    <t>Desligados*</t>
  </si>
  <si>
    <t>*Resgates e portabilidade</t>
  </si>
  <si>
    <t>Numero de expostos (12/2008):</t>
  </si>
  <si>
    <t>Número de expostos</t>
  </si>
  <si>
    <t>(1)/(2)</t>
  </si>
  <si>
    <t>β</t>
  </si>
  <si>
    <t>Limite aceitavel</t>
  </si>
  <si>
    <t>Variaçao Salarial (6,32%)</t>
  </si>
  <si>
    <t>Inflaçao do período (5,12%)</t>
  </si>
  <si>
    <t>Crescimento Real de Salário (1,2%)</t>
  </si>
  <si>
    <t>Assistidos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</si>
</sst>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#,##0.00_ ;[Red]\-#,##0.00\ "/>
    <numFmt numFmtId="166" formatCode="\$#,##0\ ;\(\$#,##0\)"/>
    <numFmt numFmtId="167" formatCode="_(&quot;R$ &quot;* #,##0.00_);_(&quot;R$ &quot;* \(#,##0.00\);_(&quot;R$ &quot;* &quot;-&quot;??_);_(@_)"/>
    <numFmt numFmtId="168" formatCode="0.0%"/>
    <numFmt numFmtId="169" formatCode="#,##0_ ;[Red]\-#,##0\ "/>
    <numFmt numFmtId="170" formatCode="_-* #,##0.000_-;\-* #,##0.000_-;_-* &quot;-&quot;??_-;_-@_-"/>
    <numFmt numFmtId="171" formatCode="_-* #,##0.0000_-;\-* #,##0.00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5"/>
      <color indexed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18"/>
      <name val="Calibri"/>
      <family val="2"/>
    </font>
    <font>
      <b/>
      <sz val="10"/>
      <name val="Calibri"/>
      <family val="2"/>
    </font>
    <font>
      <b/>
      <sz val="24"/>
      <color indexed="2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i/>
      <sz val="16"/>
      <color indexed="24"/>
      <name val="Arial"/>
      <family val="2"/>
    </font>
    <font>
      <b/>
      <sz val="8"/>
      <color indexed="24"/>
      <name val="Arial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i/>
      <sz val="10"/>
      <name val="Calibri"/>
      <family val="2"/>
    </font>
    <font>
      <b/>
      <sz val="10"/>
      <color indexed="3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Calibri (Corpo)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sz val="10"/>
      <color theme="0"/>
      <name val="Calibri"/>
      <family val="2"/>
    </font>
    <font>
      <sz val="10"/>
      <color theme="5"/>
      <name val="Calibri"/>
      <family val="2"/>
    </font>
    <font>
      <sz val="10"/>
      <color theme="3" tint="-0.24997000396251678"/>
      <name val="Calibri"/>
      <family val="2"/>
    </font>
    <font>
      <b/>
      <sz val="10"/>
      <color rgb="FF0033CC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hair">
        <color theme="1" tint="0.34999001026153564"/>
      </right>
      <top/>
      <bottom style="hair">
        <color theme="1" tint="0.34999001026153564"/>
      </bottom>
    </border>
    <border>
      <left style="thin"/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theme="1" tint="0.34999001026153564"/>
      </left>
      <right style="hair">
        <color theme="1" tint="0.34999001026153564"/>
      </right>
      <top/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" fontId="3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2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1" fillId="31" borderId="0" applyNumberFormat="0" applyBorder="0" applyAlignment="0" applyProtection="0"/>
    <xf numFmtId="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" fontId="3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4" fontId="60" fillId="0" borderId="0" xfId="55" applyFont="1">
      <alignment/>
      <protection/>
    </xf>
    <xf numFmtId="4" fontId="5" fillId="0" borderId="0" xfId="55" applyFont="1">
      <alignment/>
      <protection/>
    </xf>
    <xf numFmtId="4" fontId="6" fillId="0" borderId="0" xfId="55" applyFont="1">
      <alignment/>
      <protection/>
    </xf>
    <xf numFmtId="4" fontId="5" fillId="0" borderId="0" xfId="55" applyFont="1" applyBorder="1">
      <alignment/>
      <protection/>
    </xf>
    <xf numFmtId="4" fontId="61" fillId="0" borderId="0" xfId="55" applyFont="1">
      <alignment/>
      <protection/>
    </xf>
    <xf numFmtId="164" fontId="8" fillId="0" borderId="0" xfId="55" applyNumberFormat="1" applyFont="1" applyFill="1" applyBorder="1" applyAlignment="1">
      <alignment horizontal="left"/>
      <protection/>
    </xf>
    <xf numFmtId="4" fontId="9" fillId="0" borderId="0" xfId="55" applyFont="1" applyFill="1" applyAlignment="1">
      <alignment horizontal="center" vertical="center"/>
      <protection/>
    </xf>
    <xf numFmtId="4" fontId="3" fillId="0" borderId="0" xfId="55">
      <alignment/>
      <protection/>
    </xf>
    <xf numFmtId="4" fontId="10" fillId="0" borderId="10" xfId="55" applyFont="1" applyFill="1" applyBorder="1" applyAlignment="1">
      <alignment vertical="center"/>
      <protection/>
    </xf>
    <xf numFmtId="164" fontId="8" fillId="0" borderId="11" xfId="55" applyNumberFormat="1" applyFont="1" applyFill="1" applyBorder="1" applyAlignment="1">
      <alignment horizontal="center" vertical="center"/>
      <protection/>
    </xf>
    <xf numFmtId="0" fontId="12" fillId="0" borderId="12" xfId="63" applyFont="1" applyFill="1" applyBorder="1" applyAlignment="1">
      <alignment horizontal="left" vertical="center"/>
      <protection/>
    </xf>
    <xf numFmtId="0" fontId="12" fillId="0" borderId="13" xfId="63" applyFont="1" applyFill="1" applyBorder="1" applyAlignment="1">
      <alignment horizontal="left" vertical="center"/>
      <protection/>
    </xf>
    <xf numFmtId="0" fontId="14" fillId="0" borderId="13" xfId="63" applyFont="1" applyFill="1" applyBorder="1" applyAlignment="1">
      <alignment horizontal="left" vertical="center"/>
      <protection/>
    </xf>
    <xf numFmtId="164" fontId="8" fillId="0" borderId="0" xfId="55" applyNumberFormat="1" applyFont="1" applyFill="1" applyBorder="1" applyAlignment="1">
      <alignment horizontal="center" vertical="center"/>
      <protection/>
    </xf>
    <xf numFmtId="4" fontId="8" fillId="0" borderId="0" xfId="55" applyFont="1" applyAlignment="1">
      <alignment horizontal="center"/>
      <protection/>
    </xf>
    <xf numFmtId="4" fontId="8" fillId="0" borderId="14" xfId="55" applyFont="1" applyFill="1" applyBorder="1" applyAlignment="1">
      <alignment horizontal="center" vertical="center" wrapText="1"/>
      <protection/>
    </xf>
    <xf numFmtId="4" fontId="8" fillId="0" borderId="14" xfId="55" applyFont="1" applyBorder="1">
      <alignment/>
      <protection/>
    </xf>
    <xf numFmtId="4" fontId="5" fillId="0" borderId="14" xfId="55" applyFont="1" applyBorder="1">
      <alignment/>
      <protection/>
    </xf>
    <xf numFmtId="4" fontId="8" fillId="0" borderId="0" xfId="55" applyFont="1" applyFill="1" applyBorder="1" applyAlignment="1">
      <alignment horizontal="center" vertical="center" wrapText="1"/>
      <protection/>
    </xf>
    <xf numFmtId="10" fontId="62" fillId="0" borderId="0" xfId="66" applyFont="1" applyFill="1" applyBorder="1" applyAlignment="1">
      <alignment/>
    </xf>
    <xf numFmtId="165" fontId="5" fillId="0" borderId="0" xfId="55" applyNumberFormat="1" applyFont="1" applyFill="1" applyBorder="1" applyAlignment="1">
      <alignment horizontal="right" vertical="justify" wrapText="1"/>
      <protection/>
    </xf>
    <xf numFmtId="4" fontId="5" fillId="0" borderId="0" xfId="55" applyFont="1" applyFill="1" applyBorder="1" applyAlignment="1">
      <alignment horizontal="left" vertical="justify" wrapText="1"/>
      <protection/>
    </xf>
    <xf numFmtId="4" fontId="8" fillId="0" borderId="0" xfId="55" applyFont="1" applyBorder="1">
      <alignment/>
      <protection/>
    </xf>
    <xf numFmtId="4" fontId="8" fillId="0" borderId="0" xfId="55" applyFont="1" applyFill="1" applyBorder="1" applyAlignment="1">
      <alignment horizontal="right" vertical="justify" wrapText="1"/>
      <protection/>
    </xf>
    <xf numFmtId="165" fontId="8" fillId="0" borderId="0" xfId="55" applyNumberFormat="1" applyFont="1" applyFill="1" applyBorder="1" applyAlignment="1">
      <alignment horizontal="right" vertical="justify" wrapText="1"/>
      <protection/>
    </xf>
    <xf numFmtId="4" fontId="8" fillId="0" borderId="15" xfId="55" applyFont="1" applyFill="1" applyBorder="1" applyAlignment="1">
      <alignment horizontal="center" vertical="center" wrapText="1"/>
      <protection/>
    </xf>
    <xf numFmtId="4" fontId="8" fillId="0" borderId="15" xfId="55" applyFont="1" applyBorder="1">
      <alignment/>
      <protection/>
    </xf>
    <xf numFmtId="4" fontId="5" fillId="0" borderId="15" xfId="55" applyFont="1" applyBorder="1">
      <alignment/>
      <protection/>
    </xf>
    <xf numFmtId="4" fontId="8" fillId="0" borderId="0" xfId="55" applyFont="1">
      <alignment/>
      <protection/>
    </xf>
    <xf numFmtId="10" fontId="62" fillId="0" borderId="0" xfId="66" applyFont="1" applyBorder="1" applyAlignment="1">
      <alignment/>
    </xf>
    <xf numFmtId="4" fontId="62" fillId="0" borderId="0" xfId="55" applyFont="1" applyBorder="1">
      <alignment/>
      <protection/>
    </xf>
    <xf numFmtId="4" fontId="8" fillId="33" borderId="16" xfId="55" applyFont="1" applyFill="1" applyBorder="1">
      <alignment/>
      <protection/>
    </xf>
    <xf numFmtId="165" fontId="8" fillId="33" borderId="16" xfId="55" applyNumberFormat="1" applyFont="1" applyFill="1" applyBorder="1" applyAlignment="1">
      <alignment horizontal="right" vertical="justify" wrapText="1"/>
      <protection/>
    </xf>
    <xf numFmtId="4" fontId="8" fillId="0" borderId="0" xfId="55" applyFont="1" applyAlignment="1">
      <alignment horizontal="center" vertical="center"/>
      <protection/>
    </xf>
    <xf numFmtId="10" fontId="5" fillId="0" borderId="0" xfId="66" applyFont="1" applyAlignment="1">
      <alignment/>
    </xf>
    <xf numFmtId="9" fontId="5" fillId="0" borderId="0" xfId="65" applyFont="1" applyAlignment="1">
      <alignment/>
    </xf>
    <xf numFmtId="3" fontId="13" fillId="0" borderId="17" xfId="55" applyNumberFormat="1" applyFont="1" applyFill="1" applyBorder="1" applyAlignment="1">
      <alignment vertical="center"/>
      <protection/>
    </xf>
    <xf numFmtId="3" fontId="13" fillId="0" borderId="18" xfId="55" applyNumberFormat="1" applyFont="1" applyFill="1" applyBorder="1" applyAlignment="1">
      <alignment vertical="center"/>
      <protection/>
    </xf>
    <xf numFmtId="3" fontId="5" fillId="0" borderId="18" xfId="55" applyNumberFormat="1" applyFont="1" applyFill="1" applyBorder="1" applyAlignment="1">
      <alignment vertical="center"/>
      <protection/>
    </xf>
    <xf numFmtId="43" fontId="5" fillId="0" borderId="0" xfId="68" applyFont="1" applyAlignment="1">
      <alignment/>
    </xf>
    <xf numFmtId="0" fontId="12" fillId="0" borderId="0" xfId="63" applyFont="1" applyFill="1" applyBorder="1" applyAlignment="1">
      <alignment horizontal="left" vertical="center"/>
      <protection/>
    </xf>
    <xf numFmtId="4" fontId="13" fillId="0" borderId="0" xfId="78" applyFont="1" applyFill="1" applyBorder="1" applyAlignment="1">
      <alignment vertical="center"/>
    </xf>
    <xf numFmtId="3" fontId="13" fillId="0" borderId="0" xfId="78" applyNumberFormat="1" applyFont="1" applyFill="1" applyBorder="1" applyAlignment="1">
      <alignment vertical="center"/>
    </xf>
    <xf numFmtId="164" fontId="8" fillId="0" borderId="15" xfId="55" applyNumberFormat="1" applyFont="1" applyFill="1" applyBorder="1" applyAlignment="1">
      <alignment horizontal="center" vertical="center"/>
      <protection/>
    </xf>
    <xf numFmtId="4" fontId="5" fillId="0" borderId="0" xfId="55" applyFont="1" applyAlignment="1">
      <alignment horizontal="left" indent="1"/>
      <protection/>
    </xf>
    <xf numFmtId="4" fontId="5" fillId="0" borderId="0" xfId="55" applyFont="1" applyAlignment="1">
      <alignment horizontal="left" indent="2"/>
      <protection/>
    </xf>
    <xf numFmtId="4" fontId="63" fillId="0" borderId="0" xfId="55" applyFont="1">
      <alignment/>
      <protection/>
    </xf>
    <xf numFmtId="4" fontId="64" fillId="0" borderId="0" xfId="55" applyFont="1">
      <alignment/>
      <protection/>
    </xf>
    <xf numFmtId="4" fontId="5" fillId="0" borderId="0" xfId="55" applyFont="1" applyAlignment="1">
      <alignment horizontal="center"/>
      <protection/>
    </xf>
    <xf numFmtId="9" fontId="8" fillId="0" borderId="0" xfId="65" applyFont="1" applyAlignment="1">
      <alignment horizontal="center"/>
    </xf>
    <xf numFmtId="3" fontId="13" fillId="34" borderId="17" xfId="55" applyNumberFormat="1" applyFont="1" applyFill="1" applyBorder="1" applyAlignment="1">
      <alignment vertical="center"/>
      <protection/>
    </xf>
    <xf numFmtId="168" fontId="8" fillId="0" borderId="0" xfId="65" applyNumberFormat="1" applyFont="1" applyAlignment="1">
      <alignment horizontal="center"/>
    </xf>
    <xf numFmtId="0" fontId="12" fillId="0" borderId="10" xfId="63" applyFont="1" applyFill="1" applyBorder="1" applyAlignment="1">
      <alignment horizontal="left" vertical="center"/>
      <protection/>
    </xf>
    <xf numFmtId="3" fontId="5" fillId="0" borderId="19" xfId="55" applyNumberFormat="1" applyFont="1" applyFill="1" applyBorder="1" applyAlignment="1">
      <alignment vertical="center"/>
      <protection/>
    </xf>
    <xf numFmtId="10" fontId="5" fillId="0" borderId="0" xfId="65" applyNumberFormat="1" applyFont="1" applyBorder="1" applyAlignment="1">
      <alignment/>
    </xf>
    <xf numFmtId="169" fontId="5" fillId="0" borderId="11" xfId="55" applyNumberFormat="1" applyFont="1" applyFill="1" applyBorder="1" applyAlignment="1">
      <alignment horizontal="right" vertical="justify" wrapText="1"/>
      <protection/>
    </xf>
    <xf numFmtId="169" fontId="5" fillId="0" borderId="20" xfId="55" applyNumberFormat="1" applyFont="1" applyFill="1" applyBorder="1" applyAlignment="1">
      <alignment horizontal="right" vertical="justify" wrapText="1"/>
      <protection/>
    </xf>
    <xf numFmtId="4" fontId="65" fillId="0" borderId="0" xfId="55" applyFont="1" applyAlignment="1">
      <alignment horizontal="left" indent="1"/>
      <protection/>
    </xf>
    <xf numFmtId="4" fontId="65" fillId="0" borderId="0" xfId="55" applyFont="1" applyAlignment="1">
      <alignment horizontal="left" vertical="center" indent="1"/>
      <protection/>
    </xf>
    <xf numFmtId="169" fontId="5" fillId="0" borderId="11" xfId="55" applyNumberFormat="1" applyFont="1" applyFill="1" applyBorder="1" applyAlignment="1">
      <alignment horizontal="right" vertical="center" wrapText="1"/>
      <protection/>
    </xf>
    <xf numFmtId="169" fontId="5" fillId="0" borderId="20" xfId="55" applyNumberFormat="1" applyFont="1" applyFill="1" applyBorder="1" applyAlignment="1">
      <alignment horizontal="right" vertical="center" wrapText="1"/>
      <protection/>
    </xf>
    <xf numFmtId="3" fontId="8" fillId="34" borderId="0" xfId="55" applyNumberFormat="1" applyFont="1" applyFill="1">
      <alignment/>
      <protection/>
    </xf>
    <xf numFmtId="3" fontId="5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3" fontId="63" fillId="0" borderId="0" xfId="55" applyNumberFormat="1" applyFont="1">
      <alignment/>
      <protection/>
    </xf>
    <xf numFmtId="3" fontId="64" fillId="0" borderId="0" xfId="55" applyNumberFormat="1" applyFont="1">
      <alignment/>
      <protection/>
    </xf>
    <xf numFmtId="165" fontId="5" fillId="34" borderId="0" xfId="55" applyNumberFormat="1" applyFont="1" applyFill="1" applyBorder="1" applyAlignment="1">
      <alignment horizontal="right" vertical="justify" wrapText="1"/>
      <protection/>
    </xf>
    <xf numFmtId="9" fontId="0" fillId="0" borderId="0" xfId="65" applyFont="1" applyAlignment="1">
      <alignment/>
    </xf>
    <xf numFmtId="170" fontId="0" fillId="0" borderId="0" xfId="68" applyNumberFormat="1" applyFont="1" applyAlignment="1">
      <alignment/>
    </xf>
    <xf numFmtId="171" fontId="0" fillId="0" borderId="0" xfId="68" applyNumberFormat="1" applyFon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 horizontal="center"/>
    </xf>
    <xf numFmtId="170" fontId="0" fillId="0" borderId="21" xfId="68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170" fontId="0" fillId="0" borderId="24" xfId="68" applyNumberFormat="1" applyFont="1" applyBorder="1" applyAlignment="1">
      <alignment/>
    </xf>
    <xf numFmtId="0" fontId="0" fillId="0" borderId="22" xfId="0" applyBorder="1" applyAlignment="1" quotePrefix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 quotePrefix="1">
      <alignment horizontal="center" vertical="center" wrapText="1"/>
    </xf>
    <xf numFmtId="10" fontId="0" fillId="0" borderId="0" xfId="0" applyNumberFormat="1" applyAlignment="1">
      <alignment/>
    </xf>
    <xf numFmtId="10" fontId="0" fillId="0" borderId="0" xfId="65" applyNumberFormat="1" applyFont="1" applyAlignment="1">
      <alignment/>
    </xf>
    <xf numFmtId="10" fontId="0" fillId="0" borderId="21" xfId="65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10" fontId="59" fillId="35" borderId="21" xfId="65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0" fillId="0" borderId="2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3" fontId="0" fillId="0" borderId="24" xfId="0" applyNumberFormat="1" applyBorder="1" applyAlignment="1">
      <alignment horizontal="center"/>
    </xf>
    <xf numFmtId="4" fontId="5" fillId="0" borderId="16" xfId="55" applyFont="1" applyBorder="1">
      <alignment/>
      <protection/>
    </xf>
    <xf numFmtId="169" fontId="5" fillId="0" borderId="16" xfId="55" applyNumberFormat="1" applyFont="1" applyFill="1" applyBorder="1" applyAlignment="1">
      <alignment horizontal="right" vertical="justify" wrapText="1"/>
      <protection/>
    </xf>
    <xf numFmtId="169" fontId="5" fillId="0" borderId="14" xfId="55" applyNumberFormat="1" applyFont="1" applyFill="1" applyBorder="1" applyAlignment="1">
      <alignment horizontal="right" vertical="justify" wrapText="1"/>
      <protection/>
    </xf>
    <xf numFmtId="169" fontId="8" fillId="0" borderId="14" xfId="55" applyNumberFormat="1" applyFont="1" applyFill="1" applyBorder="1" applyAlignment="1">
      <alignment horizontal="right" vertical="justify" wrapText="1"/>
      <protection/>
    </xf>
    <xf numFmtId="169" fontId="8" fillId="0" borderId="16" xfId="55" applyNumberFormat="1" applyFont="1" applyFill="1" applyBorder="1" applyAlignment="1">
      <alignment horizontal="right" vertical="justify" wrapText="1"/>
      <protection/>
    </xf>
    <xf numFmtId="9" fontId="20" fillId="0" borderId="0" xfId="65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Incorreto" xfId="50"/>
    <cellStyle name="Currency" xfId="51"/>
    <cellStyle name="Currency [0]" xfId="52"/>
    <cellStyle name="Moeda 2" xfId="53"/>
    <cellStyle name="Neutra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Pasta1 2" xfId="63"/>
    <cellStyle name="Nota" xfId="64"/>
    <cellStyle name="Percent" xfId="65"/>
    <cellStyle name="Porcentagem 2" xfId="66"/>
    <cellStyle name="Saída" xfId="67"/>
    <cellStyle name="Comm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Vírgula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"/>
          <c:y val="0.078"/>
          <c:w val="0.371"/>
          <c:h val="0.82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'UFPB 1'!$A$49:$A$51</c:f>
              <c:strCache/>
            </c:strRef>
          </c:cat>
          <c:val>
            <c:numRef>
              <c:f>'UFPB 1'!$B$49:$B$51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20875"/>
          <c:w val="0.31225"/>
          <c:h val="0.69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'UFPB 2'!$A$49:$A$56</c:f>
              <c:strCache/>
            </c:strRef>
          </c:cat>
          <c:val>
            <c:numRef>
              <c:f>'UFPB 2'!$B$49:$B$56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"/>
          <c:y val="0.20875"/>
          <c:w val="0.312"/>
          <c:h val="0.69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'UFPB 3'!$A$49:$A$56</c:f>
              <c:strCache/>
            </c:strRef>
          </c:cat>
          <c:val>
            <c:numRef>
              <c:f>'UFPB 3'!$B$49:$B$56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Óbitos - Ano a Ano</a:t>
            </a:r>
          </a:p>
        </c:rich>
      </c:tx>
      <c:layout>
        <c:manualLayout>
          <c:xMode val="factor"/>
          <c:yMode val="factor"/>
          <c:x val="-0.003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6425"/>
          <c:w val="0.974"/>
          <c:h val="0.70925"/>
        </c:manualLayout>
      </c:layout>
      <c:lineChart>
        <c:grouping val="standard"/>
        <c:varyColors val="0"/>
        <c:ser>
          <c:idx val="1"/>
          <c:order val="0"/>
          <c:tx>
            <c:strRef>
              <c:f>Tábua!$C$4</c:f>
              <c:strCache>
                <c:ptCount val="1"/>
                <c:pt idx="0">
                  <c:v>Óbitos observados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Tábua!$B$6:$B$12</c:f>
              <c:numCache/>
            </c:numRef>
          </c:cat>
          <c:val>
            <c:numRef>
              <c:f>Tábua!$C$6:$C$12</c:f>
              <c:numCache/>
            </c:numRef>
          </c:val>
          <c:smooth val="0"/>
        </c:ser>
        <c:ser>
          <c:idx val="2"/>
          <c:order val="1"/>
          <c:tx>
            <c:strRef>
              <c:f>Tábua!$D$4</c:f>
              <c:strCache>
                <c:ptCount val="1"/>
                <c:pt idx="0">
                  <c:v>Óbitos esperados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Tábua!$B$6:$B$12</c:f>
              <c:numCache/>
            </c:numRef>
          </c:cat>
          <c:val>
            <c:numRef>
              <c:f>Tábua!$D$6:$D$12</c:f>
              <c:numCache/>
            </c:numRef>
          </c:val>
          <c:smooth val="0"/>
        </c:ser>
        <c:marker val="1"/>
        <c:axId val="34415714"/>
        <c:axId val="41305971"/>
      </c:line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5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25"/>
          <c:y val="0.88075"/>
          <c:w val="0.5957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Nível de aderência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335"/>
          <c:w val="0.9757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Tábua!$F$22</c:f>
              <c:strCache>
                <c:ptCount val="1"/>
                <c:pt idx="0">
                  <c:v>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Tábua!$B$24:$B$30</c:f>
              <c:numCache/>
            </c:numRef>
          </c:cat>
          <c:val>
            <c:numRef>
              <c:f>Tábua!$F$24:$F$30</c:f>
              <c:numCache/>
            </c:numRef>
          </c:val>
          <c:smooth val="0"/>
        </c:ser>
        <c:ser>
          <c:idx val="1"/>
          <c:order val="1"/>
          <c:tx>
            <c:strRef>
              <c:f>Tábua!$E$22</c:f>
              <c:strCache>
                <c:ptCount val="1"/>
                <c:pt idx="0">
                  <c:v>Limite aceitavel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Tábua!$E$24:$E$30</c:f>
              <c:numCache/>
            </c:numRef>
          </c:val>
          <c:smooth val="0"/>
        </c:ser>
        <c:marker val="1"/>
        <c:axId val="36209420"/>
        <c:axId val="57449325"/>
      </c:line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  <c:max val="1.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09420"/>
        <c:crossesAt val="1"/>
        <c:crossBetween val="between"/>
        <c:dispUnits/>
        <c:majorUnit val="0.002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175"/>
          <c:y val="0.90975"/>
          <c:w val="0.361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5"/>
          <c:w val="0.98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'Tx Juros'!$B$3</c:f>
              <c:strCache>
                <c:ptCount val="1"/>
                <c:pt idx="0">
                  <c:v>Rentabilidade esperada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'Tx Juros'!$A$4:$A$19</c:f>
              <c:numCache/>
            </c:numRef>
          </c:cat>
          <c:val>
            <c:numRef>
              <c:f>'Tx Juros'!$B$4:$B$19</c:f>
              <c:numCache/>
            </c:numRef>
          </c:val>
          <c:smooth val="0"/>
        </c:ser>
        <c:ser>
          <c:idx val="1"/>
          <c:order val="1"/>
          <c:tx>
            <c:strRef>
              <c:f>'Tx Juros'!$C$3</c:f>
              <c:strCache>
                <c:ptCount val="1"/>
                <c:pt idx="0">
                  <c:v>Taxa de desconto (5,0%)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 Juros'!$A$4:$A$19</c:f>
              <c:numCache/>
            </c:numRef>
          </c:cat>
          <c:val>
            <c:numRef>
              <c:f>'Tx Juros'!$C$4:$C$19</c:f>
              <c:numCache/>
            </c:numRef>
          </c:val>
          <c:smooth val="0"/>
        </c:ser>
        <c:ser>
          <c:idx val="2"/>
          <c:order val="2"/>
          <c:tx>
            <c:strRef>
              <c:f>'Tx Juros'!$D$3</c:f>
              <c:strCache>
                <c:ptCount val="1"/>
                <c:pt idx="0">
                  <c:v>TIR (5,98%)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 Juros'!$A$4:$A$19</c:f>
              <c:numCache/>
            </c:numRef>
          </c:cat>
          <c:val>
            <c:numRef>
              <c:f>'Tx Juros'!$D$4:$D$19</c:f>
              <c:numCache/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1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25"/>
          <c:y val="0.91875"/>
          <c:w val="0.699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5"/>
          <c:w val="0.98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'Tx Juros'!$B$23</c:f>
              <c:strCache>
                <c:ptCount val="1"/>
                <c:pt idx="0">
                  <c:v>Rentabilidade esperada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'Tx Juros'!$A$24:$A$39</c:f>
              <c:numCache/>
            </c:numRef>
          </c:cat>
          <c:val>
            <c:numRef>
              <c:f>'Tx Juros'!$B$24:$B$39</c:f>
              <c:numCache/>
            </c:numRef>
          </c:val>
          <c:smooth val="0"/>
        </c:ser>
        <c:ser>
          <c:idx val="1"/>
          <c:order val="1"/>
          <c:tx>
            <c:strRef>
              <c:f>'Tx Juros'!$C$23</c:f>
              <c:strCache>
                <c:ptCount val="1"/>
                <c:pt idx="0">
                  <c:v>Taxa de desconto (5,0%)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 Juros'!$A$24:$A$39</c:f>
              <c:numCache/>
            </c:numRef>
          </c:cat>
          <c:val>
            <c:numRef>
              <c:f>'Tx Juros'!$C$24:$C$39</c:f>
              <c:numCache/>
            </c:numRef>
          </c:val>
          <c:smooth val="0"/>
        </c:ser>
        <c:ser>
          <c:idx val="2"/>
          <c:order val="2"/>
          <c:tx>
            <c:strRef>
              <c:f>'Tx Juros'!$D$23</c:f>
              <c:strCache>
                <c:ptCount val="1"/>
                <c:pt idx="0">
                  <c:v>TIR (4,95%)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'Tx Juros'!$A$24:$A$39</c:f>
              <c:numCache/>
            </c:numRef>
          </c:cat>
          <c:val>
            <c:numRef>
              <c:f>'Tx Juros'!$D$24:$D$39</c:f>
              <c:numCache/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25"/>
          <c:y val="0.91875"/>
          <c:w val="0.699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7725"/>
          <c:h val="0.89375"/>
        </c:manualLayout>
      </c:layout>
      <c:lineChart>
        <c:grouping val="standard"/>
        <c:varyColors val="0"/>
        <c:ser>
          <c:idx val="0"/>
          <c:order val="0"/>
          <c:tx>
            <c:strRef>
              <c:f>'cresc sal'!$B$5</c:f>
              <c:strCache>
                <c:ptCount val="1"/>
                <c:pt idx="0">
                  <c:v>Variaçao Salarial (6,32%)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'cresc sal'!$A$6:$A$10</c:f>
              <c:numCache/>
            </c:numRef>
          </c:cat>
          <c:val>
            <c:numRef>
              <c:f>'cresc sal'!$B$6:$B$10</c:f>
              <c:numCache/>
            </c:numRef>
          </c:val>
          <c:smooth val="0"/>
        </c:ser>
        <c:ser>
          <c:idx val="1"/>
          <c:order val="1"/>
          <c:tx>
            <c:strRef>
              <c:f>'cresc sal'!$C$5</c:f>
              <c:strCache>
                <c:ptCount val="1"/>
                <c:pt idx="0">
                  <c:v>Inflaçao do período (5,12%)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'cresc sal'!$A$6:$A$10</c:f>
              <c:numCache/>
            </c:numRef>
          </c:cat>
          <c:val>
            <c:numRef>
              <c:f>'cresc sal'!$C$6:$C$10</c:f>
              <c:numCache/>
            </c:numRef>
          </c:val>
          <c:smooth val="0"/>
        </c:ser>
        <c:ser>
          <c:idx val="2"/>
          <c:order val="2"/>
          <c:tx>
            <c:strRef>
              <c:f>'cresc sal'!$D$5</c:f>
              <c:strCache>
                <c:ptCount val="1"/>
                <c:pt idx="0">
                  <c:v>Crescimento Real de Salário (1,2%)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'cresc sal'!$A$6:$A$10</c:f>
              <c:numCache/>
            </c:numRef>
          </c:cat>
          <c:val>
            <c:numRef>
              <c:f>'cresc sal'!$D$6:$D$10</c:f>
              <c:numCache/>
            </c:numRef>
          </c:val>
          <c:smooth val="0"/>
        </c:ser>
        <c:marker val="1"/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5"/>
          <c:y val="0.896"/>
          <c:w val="0.912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171450</xdr:rowOff>
    </xdr:from>
    <xdr:to>
      <xdr:col>8</xdr:col>
      <xdr:colOff>0</xdr:colOff>
      <xdr:row>86</xdr:row>
      <xdr:rowOff>104775</xdr:rowOff>
    </xdr:to>
    <xdr:graphicFrame>
      <xdr:nvGraphicFramePr>
        <xdr:cNvPr id="1" name="Gráfico 4"/>
        <xdr:cNvGraphicFramePr/>
      </xdr:nvGraphicFramePr>
      <xdr:xfrm>
        <a:off x="0" y="10277475"/>
        <a:ext cx="98298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171450</xdr:rowOff>
    </xdr:from>
    <xdr:to>
      <xdr:col>8</xdr:col>
      <xdr:colOff>0</xdr:colOff>
      <xdr:row>86</xdr:row>
      <xdr:rowOff>104775</xdr:rowOff>
    </xdr:to>
    <xdr:graphicFrame>
      <xdr:nvGraphicFramePr>
        <xdr:cNvPr id="1" name="Gráfico 4"/>
        <xdr:cNvGraphicFramePr/>
      </xdr:nvGraphicFramePr>
      <xdr:xfrm>
        <a:off x="0" y="9629775"/>
        <a:ext cx="98298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171450</xdr:rowOff>
    </xdr:from>
    <xdr:to>
      <xdr:col>8</xdr:col>
      <xdr:colOff>0</xdr:colOff>
      <xdr:row>86</xdr:row>
      <xdr:rowOff>104775</xdr:rowOff>
    </xdr:to>
    <xdr:graphicFrame>
      <xdr:nvGraphicFramePr>
        <xdr:cNvPr id="1" name="Gráfico 4"/>
        <xdr:cNvGraphicFramePr/>
      </xdr:nvGraphicFramePr>
      <xdr:xfrm>
        <a:off x="0" y="9305925"/>
        <a:ext cx="98298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0</xdr:row>
      <xdr:rowOff>133350</xdr:rowOff>
    </xdr:from>
    <xdr:to>
      <xdr:col>13</xdr:col>
      <xdr:colOff>533400</xdr:colOff>
      <xdr:row>13</xdr:row>
      <xdr:rowOff>19050</xdr:rowOff>
    </xdr:to>
    <xdr:graphicFrame>
      <xdr:nvGraphicFramePr>
        <xdr:cNvPr id="1" name="Gráfico 2"/>
        <xdr:cNvGraphicFramePr/>
      </xdr:nvGraphicFramePr>
      <xdr:xfrm>
        <a:off x="4905375" y="133350"/>
        <a:ext cx="5057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18</xdr:row>
      <xdr:rowOff>57150</xdr:rowOff>
    </xdr:from>
    <xdr:to>
      <xdr:col>14</xdr:col>
      <xdr:colOff>485775</xdr:colOff>
      <xdr:row>32</xdr:row>
      <xdr:rowOff>133350</xdr:rowOff>
    </xdr:to>
    <xdr:graphicFrame>
      <xdr:nvGraphicFramePr>
        <xdr:cNvPr id="2" name="Gráfico 4"/>
        <xdr:cNvGraphicFramePr/>
      </xdr:nvGraphicFramePr>
      <xdr:xfrm>
        <a:off x="5514975" y="3524250"/>
        <a:ext cx="5010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</xdr:row>
      <xdr:rowOff>9525</xdr:rowOff>
    </xdr:from>
    <xdr:to>
      <xdr:col>15</xdr:col>
      <xdr:colOff>542925</xdr:colOff>
      <xdr:row>20</xdr:row>
      <xdr:rowOff>66675</xdr:rowOff>
    </xdr:to>
    <xdr:graphicFrame>
      <xdr:nvGraphicFramePr>
        <xdr:cNvPr id="1" name="Gráfico 1"/>
        <xdr:cNvGraphicFramePr/>
      </xdr:nvGraphicFramePr>
      <xdr:xfrm>
        <a:off x="4686300" y="390525"/>
        <a:ext cx="68961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21</xdr:row>
      <xdr:rowOff>104775</xdr:rowOff>
    </xdr:from>
    <xdr:to>
      <xdr:col>15</xdr:col>
      <xdr:colOff>590550</xdr:colOff>
      <xdr:row>39</xdr:row>
      <xdr:rowOff>161925</xdr:rowOff>
    </xdr:to>
    <xdr:graphicFrame>
      <xdr:nvGraphicFramePr>
        <xdr:cNvPr id="2" name="Gráfico 2"/>
        <xdr:cNvGraphicFramePr/>
      </xdr:nvGraphicFramePr>
      <xdr:xfrm>
        <a:off x="4733925" y="4105275"/>
        <a:ext cx="68961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171450</xdr:rowOff>
    </xdr:from>
    <xdr:to>
      <xdr:col>14</xdr:col>
      <xdr:colOff>219075</xdr:colOff>
      <xdr:row>18</xdr:row>
      <xdr:rowOff>57150</xdr:rowOff>
    </xdr:to>
    <xdr:graphicFrame>
      <xdr:nvGraphicFramePr>
        <xdr:cNvPr id="1" name="Gráfico 1"/>
        <xdr:cNvGraphicFramePr/>
      </xdr:nvGraphicFramePr>
      <xdr:xfrm>
        <a:off x="4895850" y="742950"/>
        <a:ext cx="6048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tuary\SCruz\Cg2002\Fator_at\FAT004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ia.moreira\Documents\NATALIA4\Avalia&#231;&#227;o%20Atuarial%20Mensal\2015\Plano%20CD%20-%20Simula&#231;&#227;o%20do%20equacionamento%20do%20d&#233;ficit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álculo"/>
      <sheetName val="TABEL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uac"/>
    </sheetNames>
    <sheetDataSet>
      <sheetData sheetId="0">
        <row r="36">
          <cell r="B36">
            <v>-88857489.61736393</v>
          </cell>
        </row>
        <row r="38">
          <cell r="B38">
            <v>11.3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="110" zoomScaleNormal="110" zoomScalePageLayoutView="0" workbookViewId="0" topLeftCell="A2">
      <selection activeCell="E9" sqref="E9"/>
    </sheetView>
  </sheetViews>
  <sheetFormatPr defaultColWidth="9.140625" defaultRowHeight="15"/>
  <cols>
    <col min="1" max="1" width="38.7109375" style="2" customWidth="1"/>
    <col min="2" max="2" width="17.00390625" style="2" customWidth="1"/>
    <col min="3" max="4" width="15.421875" style="2" customWidth="1"/>
    <col min="5" max="5" width="15.8515625" style="2" customWidth="1"/>
    <col min="6" max="6" width="16.00390625" style="2" customWidth="1"/>
    <col min="7" max="7" width="15.57421875" style="2" customWidth="1"/>
    <col min="8" max="8" width="13.421875" style="2" customWidth="1"/>
    <col min="9" max="9" width="14.8515625" style="2" customWidth="1"/>
    <col min="10" max="10" width="15.28125" style="2" bestFit="1" customWidth="1"/>
    <col min="11" max="11" width="12.28125" style="2" bestFit="1" customWidth="1"/>
    <col min="12" max="16384" width="9.140625" style="2" customWidth="1"/>
  </cols>
  <sheetData>
    <row r="1" ht="19.5">
      <c r="A1" s="1" t="s">
        <v>0</v>
      </c>
    </row>
    <row r="2" ht="19.5">
      <c r="A2" s="1" t="s">
        <v>35</v>
      </c>
    </row>
    <row r="3" spans="1:8" ht="12.75" customHeight="1">
      <c r="A3" s="3"/>
      <c r="B3" s="4"/>
      <c r="C3" s="4"/>
      <c r="D3" s="4"/>
      <c r="E3" s="4"/>
      <c r="F3" s="4"/>
      <c r="G3" s="4"/>
      <c r="H3" s="4"/>
    </row>
    <row r="4" spans="1:8" ht="12.75" customHeight="1">
      <c r="A4" s="5" t="s">
        <v>1</v>
      </c>
      <c r="B4" s="4"/>
      <c r="C4" s="4"/>
      <c r="D4" s="4"/>
      <c r="E4" s="4"/>
      <c r="F4" s="4"/>
      <c r="G4" s="4"/>
      <c r="H4" s="4"/>
    </row>
    <row r="5" spans="2:8" ht="12.75" customHeight="1">
      <c r="B5" s="4"/>
      <c r="C5" s="4"/>
      <c r="D5" s="4"/>
      <c r="E5" s="4"/>
      <c r="F5" s="4"/>
      <c r="G5" s="4"/>
      <c r="H5" s="4"/>
    </row>
    <row r="6" spans="1:9" ht="12.75" customHeight="1">
      <c r="A6" s="6" t="s">
        <v>2</v>
      </c>
      <c r="B6" s="7"/>
      <c r="C6" s="55">
        <v>0.01</v>
      </c>
      <c r="D6" s="55">
        <f>C6</f>
        <v>0.01</v>
      </c>
      <c r="E6" s="55">
        <f>D6</f>
        <v>0.01</v>
      </c>
      <c r="F6" s="55">
        <f>E6</f>
        <v>0.01</v>
      </c>
      <c r="G6" s="55">
        <f>F6</f>
        <v>0.01</v>
      </c>
      <c r="H6" s="55">
        <f>G6</f>
        <v>0.01</v>
      </c>
      <c r="I6" s="58" t="s">
        <v>50</v>
      </c>
    </row>
    <row r="7" spans="1:9" ht="18" customHeight="1">
      <c r="A7" s="9" t="s">
        <v>3</v>
      </c>
      <c r="B7" s="10">
        <v>41974</v>
      </c>
      <c r="C7" s="10">
        <v>42005</v>
      </c>
      <c r="D7" s="10">
        <v>42036</v>
      </c>
      <c r="E7" s="10">
        <v>42064</v>
      </c>
      <c r="F7" s="10">
        <v>42095</v>
      </c>
      <c r="G7" s="10">
        <v>42125</v>
      </c>
      <c r="H7" s="10">
        <v>42156</v>
      </c>
      <c r="I7" s="45"/>
    </row>
    <row r="8" spans="1:9" ht="18" customHeight="1">
      <c r="A8" s="11" t="s">
        <v>45</v>
      </c>
      <c r="B8" s="37">
        <v>1000000000</v>
      </c>
      <c r="C8" s="37">
        <f>(C21+C35+C23)+B8*(1+C6)</f>
        <v>1007025000</v>
      </c>
      <c r="D8" s="37">
        <f>(D21+D35+D23)+C8*(1+D6)</f>
        <v>1014120250</v>
      </c>
      <c r="E8" s="37">
        <f>(E21+E35+E23)+D8*(1+E6)</f>
        <v>1021286452.5</v>
      </c>
      <c r="F8" s="37">
        <f>(F21+F35+F23)+E8*(1+F6)</f>
        <v>1028524317.025</v>
      </c>
      <c r="G8" s="37">
        <f>(G21+G35+G23)+F8*(1+G6)</f>
        <v>1035834560.19525</v>
      </c>
      <c r="H8" s="51">
        <f>(H21+H35+H23)+G8*(1+H6)</f>
        <v>1043217905.7972026</v>
      </c>
      <c r="I8" s="59" t="s">
        <v>53</v>
      </c>
    </row>
    <row r="9" spans="1:9" ht="18" customHeight="1">
      <c r="A9" s="12" t="s">
        <v>46</v>
      </c>
      <c r="B9" s="38">
        <f>B10+B11</f>
        <v>1000000000</v>
      </c>
      <c r="C9" s="38">
        <f aca="true" t="shared" si="0" ref="C9:H9">C10+C11</f>
        <v>1007025000</v>
      </c>
      <c r="D9" s="38">
        <f t="shared" si="0"/>
        <v>1014120250</v>
      </c>
      <c r="E9" s="38">
        <f t="shared" si="0"/>
        <v>1021286452.5</v>
      </c>
      <c r="F9" s="38">
        <f t="shared" si="0"/>
        <v>1028524317.025</v>
      </c>
      <c r="G9" s="38">
        <f t="shared" si="0"/>
        <v>1035834560.19525</v>
      </c>
      <c r="H9" s="38">
        <f t="shared" si="0"/>
        <v>1043217905.7972025</v>
      </c>
      <c r="I9" s="58" t="s">
        <v>49</v>
      </c>
    </row>
    <row r="10" spans="1:9" ht="18" customHeight="1">
      <c r="A10" s="13" t="s">
        <v>5</v>
      </c>
      <c r="B10" s="39">
        <f>C18</f>
        <v>600000000</v>
      </c>
      <c r="C10" s="39">
        <f>C29</f>
        <v>601025000</v>
      </c>
      <c r="D10" s="39">
        <f>D29</f>
        <v>602060250</v>
      </c>
      <c r="E10" s="39">
        <f>E29</f>
        <v>603105852.5</v>
      </c>
      <c r="F10" s="39">
        <f>F29</f>
        <v>604161911.025</v>
      </c>
      <c r="G10" s="39">
        <f>G29</f>
        <v>605228530.13525</v>
      </c>
      <c r="H10" s="39">
        <f>H29</f>
        <v>606305815.4366025</v>
      </c>
      <c r="I10" s="58" t="s">
        <v>47</v>
      </c>
    </row>
    <row r="11" spans="1:9" ht="18" customHeight="1">
      <c r="A11" s="13" t="s">
        <v>6</v>
      </c>
      <c r="B11" s="54">
        <f>C32</f>
        <v>400000000</v>
      </c>
      <c r="C11" s="54">
        <f aca="true" t="shared" si="1" ref="C11:H11">C43</f>
        <v>406000000</v>
      </c>
      <c r="D11" s="54">
        <f t="shared" si="1"/>
        <v>412060000</v>
      </c>
      <c r="E11" s="54">
        <f t="shared" si="1"/>
        <v>418180600</v>
      </c>
      <c r="F11" s="54">
        <f t="shared" si="1"/>
        <v>424362406</v>
      </c>
      <c r="G11" s="54">
        <f t="shared" si="1"/>
        <v>430606030.06</v>
      </c>
      <c r="H11" s="54">
        <f t="shared" si="1"/>
        <v>436912090.3606</v>
      </c>
      <c r="I11" s="58" t="s">
        <v>48</v>
      </c>
    </row>
    <row r="12" spans="1:9" ht="18" customHeight="1">
      <c r="A12" s="53" t="s">
        <v>52</v>
      </c>
      <c r="B12" s="56">
        <f>B8-B9</f>
        <v>0</v>
      </c>
      <c r="C12" s="56">
        <f>C8-C9</f>
        <v>0</v>
      </c>
      <c r="D12" s="56">
        <f>D8-D9</f>
        <v>0</v>
      </c>
      <c r="E12" s="56">
        <f>E8-E9</f>
        <v>0</v>
      </c>
      <c r="F12" s="56">
        <f>F8-F9</f>
        <v>0</v>
      </c>
      <c r="G12" s="56">
        <f>G8-G9</f>
        <v>0</v>
      </c>
      <c r="H12" s="57">
        <f>H8-H9</f>
        <v>0</v>
      </c>
      <c r="I12" s="59" t="s">
        <v>44</v>
      </c>
    </row>
    <row r="13" spans="2:8" ht="12.75" customHeight="1">
      <c r="B13" s="4"/>
      <c r="C13" s="4"/>
      <c r="D13" s="4"/>
      <c r="E13" s="4"/>
      <c r="F13" s="4"/>
      <c r="G13" s="4"/>
      <c r="H13" s="4"/>
    </row>
    <row r="14" spans="2:8" ht="12.75" customHeight="1">
      <c r="B14" s="4"/>
      <c r="C14" s="4"/>
      <c r="D14" s="4"/>
      <c r="E14" s="4"/>
      <c r="F14" s="4"/>
      <c r="G14" s="4"/>
      <c r="H14" s="4"/>
    </row>
    <row r="15" spans="1:3" ht="12.75" customHeight="1">
      <c r="A15" s="5" t="s">
        <v>7</v>
      </c>
      <c r="C15" s="40"/>
    </row>
    <row r="16" spans="2:8" ht="12.75" customHeight="1">
      <c r="B16" s="14"/>
      <c r="C16" s="14"/>
      <c r="D16" s="14"/>
      <c r="E16" s="14"/>
      <c r="F16" s="14"/>
      <c r="G16" s="14"/>
      <c r="H16" s="14"/>
    </row>
    <row r="17" spans="3:9" ht="12.75" customHeight="1">
      <c r="C17" s="14">
        <v>42005</v>
      </c>
      <c r="D17" s="14">
        <v>42036</v>
      </c>
      <c r="E17" s="14">
        <v>42064</v>
      </c>
      <c r="F17" s="14">
        <v>42095</v>
      </c>
      <c r="G17" s="14">
        <v>42125</v>
      </c>
      <c r="H17" s="14">
        <v>42156</v>
      </c>
      <c r="I17" s="15" t="s">
        <v>8</v>
      </c>
    </row>
    <row r="18" spans="1:9" ht="12.75" customHeight="1">
      <c r="A18" s="16" t="s">
        <v>9</v>
      </c>
      <c r="B18" s="16"/>
      <c r="C18" s="17">
        <v>600000000</v>
      </c>
      <c r="D18" s="17">
        <f>C29</f>
        <v>601025000</v>
      </c>
      <c r="E18" s="17">
        <f>D29</f>
        <v>602060250</v>
      </c>
      <c r="F18" s="17">
        <f>E29</f>
        <v>603105852.5</v>
      </c>
      <c r="G18" s="17">
        <f>F29</f>
        <v>604161911.025</v>
      </c>
      <c r="H18" s="17">
        <f>G29</f>
        <v>605228530.13525</v>
      </c>
      <c r="I18" s="18"/>
    </row>
    <row r="19" spans="1:9" ht="12.75" customHeight="1">
      <c r="A19" s="19"/>
      <c r="B19" s="19"/>
      <c r="C19" s="20">
        <v>0.01</v>
      </c>
      <c r="D19" s="20">
        <v>0.01</v>
      </c>
      <c r="E19" s="20">
        <v>0.01</v>
      </c>
      <c r="F19" s="20">
        <v>0.01</v>
      </c>
      <c r="G19" s="20">
        <v>0.01</v>
      </c>
      <c r="H19" s="20">
        <v>0.01</v>
      </c>
      <c r="I19" s="4"/>
    </row>
    <row r="20" spans="1:11" ht="12.75">
      <c r="A20" s="4" t="s">
        <v>24</v>
      </c>
      <c r="B20" s="4"/>
      <c r="C20" s="21">
        <f>C19*C18</f>
        <v>6000000</v>
      </c>
      <c r="D20" s="21">
        <f>D19*D18</f>
        <v>6010250</v>
      </c>
      <c r="E20" s="21">
        <f>E19*E18</f>
        <v>6020602.5</v>
      </c>
      <c r="F20" s="21">
        <f>F19*F18</f>
        <v>6031058.525</v>
      </c>
      <c r="G20" s="21">
        <f>G19*G18</f>
        <v>6041619.11025</v>
      </c>
      <c r="H20" s="21">
        <f>H19*H18</f>
        <v>6052285.3013525</v>
      </c>
      <c r="I20" s="21">
        <f aca="true" t="shared" si="2" ref="I20:I27">SUM(C20:H20)</f>
        <v>36155815.436602496</v>
      </c>
      <c r="K20" s="21"/>
    </row>
    <row r="21" spans="1:11" ht="12.75">
      <c r="A21" s="4" t="s">
        <v>39</v>
      </c>
      <c r="B21" s="4"/>
      <c r="C21" s="21">
        <f>(C23*0.5%)*-1</f>
        <v>25000</v>
      </c>
      <c r="D21" s="21">
        <f>(D23*0.5%)*-1</f>
        <v>25000</v>
      </c>
      <c r="E21" s="21">
        <f>(E23*0.5%)*-1</f>
        <v>25000</v>
      </c>
      <c r="F21" s="21">
        <f>(F23*0.5%)*-1</f>
        <v>25000</v>
      </c>
      <c r="G21" s="21">
        <f>(G23*0.5%)*-1</f>
        <v>25000</v>
      </c>
      <c r="H21" s="21">
        <f>(H23*0.5%)*-1</f>
        <v>25000</v>
      </c>
      <c r="I21" s="21">
        <f t="shared" si="2"/>
        <v>150000</v>
      </c>
      <c r="K21" s="21"/>
    </row>
    <row r="22" spans="1:11" ht="12.75">
      <c r="A22" s="22" t="s">
        <v>40</v>
      </c>
      <c r="B22" s="22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f t="shared" si="2"/>
        <v>0</v>
      </c>
      <c r="K22" s="21"/>
    </row>
    <row r="23" spans="1:11" ht="12.75">
      <c r="A23" s="4" t="s">
        <v>41</v>
      </c>
      <c r="B23" s="4"/>
      <c r="C23" s="21">
        <v>-5000000</v>
      </c>
      <c r="D23" s="21">
        <v>-5000000</v>
      </c>
      <c r="E23" s="21">
        <v>-5000000</v>
      </c>
      <c r="F23" s="21">
        <v>-5000000</v>
      </c>
      <c r="G23" s="21">
        <v>-5000000</v>
      </c>
      <c r="H23" s="21">
        <v>-5000000</v>
      </c>
      <c r="I23" s="21">
        <f t="shared" si="2"/>
        <v>-30000000</v>
      </c>
      <c r="K23" s="21"/>
    </row>
    <row r="24" spans="1:11" ht="12" customHeight="1">
      <c r="A24" s="22" t="s">
        <v>42</v>
      </c>
      <c r="B24" s="22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f t="shared" si="2"/>
        <v>0</v>
      </c>
      <c r="K24" s="21"/>
    </row>
    <row r="25" spans="1:11" ht="12" customHeight="1">
      <c r="A25" s="22" t="s">
        <v>43</v>
      </c>
      <c r="B25" s="22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f t="shared" si="2"/>
        <v>0</v>
      </c>
      <c r="K25" s="21"/>
    </row>
    <row r="26" spans="1:11" ht="12" customHeight="1">
      <c r="A26" s="22" t="s">
        <v>16</v>
      </c>
      <c r="B26" s="22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f t="shared" si="2"/>
        <v>0</v>
      </c>
      <c r="K26" s="21"/>
    </row>
    <row r="27" spans="1:11" ht="12" customHeight="1">
      <c r="A27" s="23" t="s">
        <v>17</v>
      </c>
      <c r="B27" s="23"/>
      <c r="C27" s="24">
        <f>SUM(C20:C26)</f>
        <v>1025000</v>
      </c>
      <c r="D27" s="24">
        <f>SUM(D20:D26)</f>
        <v>1035250</v>
      </c>
      <c r="E27" s="24">
        <f>SUM(E20:E26)</f>
        <v>1045602.5</v>
      </c>
      <c r="F27" s="24">
        <f>SUM(F20:F26)</f>
        <v>1056058.5250000004</v>
      </c>
      <c r="G27" s="24">
        <f>SUM(G20:G26)</f>
        <v>1066619.11025</v>
      </c>
      <c r="H27" s="24">
        <f>SUM(H20:H26)</f>
        <v>1077285.3013525</v>
      </c>
      <c r="I27" s="25">
        <f t="shared" si="2"/>
        <v>6305815.4366025</v>
      </c>
      <c r="K27" s="25"/>
    </row>
    <row r="28" spans="1:11" ht="12" customHeight="1">
      <c r="A28" s="4"/>
      <c r="B28" s="4"/>
      <c r="C28" s="4"/>
      <c r="D28" s="4"/>
      <c r="E28" s="4"/>
      <c r="F28" s="4"/>
      <c r="G28" s="4"/>
      <c r="H28" s="4"/>
      <c r="I28" s="4"/>
      <c r="K28" s="25"/>
    </row>
    <row r="29" spans="1:11" ht="12" customHeight="1">
      <c r="A29" s="26" t="s">
        <v>18</v>
      </c>
      <c r="B29" s="26"/>
      <c r="C29" s="27">
        <f aca="true" t="shared" si="3" ref="C29:H29">C18+C27</f>
        <v>601025000</v>
      </c>
      <c r="D29" s="27">
        <f t="shared" si="3"/>
        <v>602060250</v>
      </c>
      <c r="E29" s="27">
        <f t="shared" si="3"/>
        <v>603105852.5</v>
      </c>
      <c r="F29" s="27">
        <f t="shared" si="3"/>
        <v>604161911.025</v>
      </c>
      <c r="G29" s="27">
        <f t="shared" si="3"/>
        <v>605228530.13525</v>
      </c>
      <c r="H29" s="27">
        <f t="shared" si="3"/>
        <v>606305815.4366025</v>
      </c>
      <c r="I29" s="28"/>
      <c r="K29" s="25"/>
    </row>
    <row r="30" ht="12" customHeight="1">
      <c r="K30" s="25"/>
    </row>
    <row r="31" spans="3:11" ht="12" customHeight="1">
      <c r="C31" s="14">
        <v>42005</v>
      </c>
      <c r="D31" s="14">
        <v>42036</v>
      </c>
      <c r="E31" s="14">
        <v>42064</v>
      </c>
      <c r="F31" s="14">
        <v>42095</v>
      </c>
      <c r="G31" s="14">
        <v>42125</v>
      </c>
      <c r="H31" s="14">
        <v>42156</v>
      </c>
      <c r="I31" s="15" t="s">
        <v>8</v>
      </c>
      <c r="K31" s="25"/>
    </row>
    <row r="32" spans="1:11" s="29" customFormat="1" ht="12" customHeight="1">
      <c r="A32" s="16" t="s">
        <v>19</v>
      </c>
      <c r="B32" s="16"/>
      <c r="C32" s="17">
        <v>400000000</v>
      </c>
      <c r="D32" s="17">
        <f>C43</f>
        <v>406000000</v>
      </c>
      <c r="E32" s="17">
        <f>D43</f>
        <v>412060000</v>
      </c>
      <c r="F32" s="17">
        <f>E43</f>
        <v>418180600</v>
      </c>
      <c r="G32" s="17">
        <f>F43</f>
        <v>424362406</v>
      </c>
      <c r="H32" s="17">
        <f>G43</f>
        <v>430606030.06</v>
      </c>
      <c r="I32" s="17"/>
      <c r="K32" s="25"/>
    </row>
    <row r="33" spans="1:11" ht="12" customHeight="1">
      <c r="A33" s="19"/>
      <c r="B33" s="19"/>
      <c r="C33" s="30">
        <f>C19</f>
        <v>0.01</v>
      </c>
      <c r="D33" s="30">
        <f>D19</f>
        <v>0.01</v>
      </c>
      <c r="E33" s="30">
        <f>E19</f>
        <v>0.01</v>
      </c>
      <c r="F33" s="30">
        <f>F19</f>
        <v>0.01</v>
      </c>
      <c r="G33" s="30">
        <f>G19</f>
        <v>0.01</v>
      </c>
      <c r="H33" s="30">
        <f>H19</f>
        <v>0.01</v>
      </c>
      <c r="I33" s="31"/>
      <c r="K33" s="25"/>
    </row>
    <row r="34" spans="1:11" ht="12" customHeight="1">
      <c r="A34" s="4" t="s">
        <v>24</v>
      </c>
      <c r="C34" s="21">
        <f>C33*C32</f>
        <v>4000000</v>
      </c>
      <c r="D34" s="21">
        <f>D33*D32</f>
        <v>4060000</v>
      </c>
      <c r="E34" s="21">
        <f>E33*E32</f>
        <v>4120600</v>
      </c>
      <c r="F34" s="21">
        <f>F33*F32</f>
        <v>4181806</v>
      </c>
      <c r="G34" s="21">
        <f>G33*G32</f>
        <v>4243624.0600000005</v>
      </c>
      <c r="H34" s="21">
        <f>H33*H32</f>
        <v>4306060.3006</v>
      </c>
      <c r="I34" s="21">
        <f aca="true" t="shared" si="4" ref="I34:I41">SUM(C34:H34)</f>
        <v>24912090.360600002</v>
      </c>
      <c r="K34" s="21"/>
    </row>
    <row r="35" spans="1:11" ht="12.75">
      <c r="A35" s="2" t="s">
        <v>51</v>
      </c>
      <c r="C35" s="21">
        <v>2000000</v>
      </c>
      <c r="D35" s="21">
        <v>2000000</v>
      </c>
      <c r="E35" s="21">
        <v>2000000</v>
      </c>
      <c r="F35" s="21">
        <v>2000000</v>
      </c>
      <c r="G35" s="21">
        <v>2000000</v>
      </c>
      <c r="H35" s="21">
        <v>2000000</v>
      </c>
      <c r="I35" s="21">
        <f t="shared" si="4"/>
        <v>12000000</v>
      </c>
      <c r="K35" s="21"/>
    </row>
    <row r="36" spans="1:11" ht="12.75">
      <c r="A36" s="22" t="s">
        <v>13</v>
      </c>
      <c r="B36" s="22"/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f t="shared" si="4"/>
        <v>0</v>
      </c>
      <c r="K36" s="21"/>
    </row>
    <row r="37" spans="1:11" ht="12.75">
      <c r="A37" s="22" t="s">
        <v>15</v>
      </c>
      <c r="B37" s="22"/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f t="shared" si="4"/>
        <v>0</v>
      </c>
      <c r="K37" s="21"/>
    </row>
    <row r="38" spans="1:11" ht="12.75">
      <c r="A38" s="22" t="s">
        <v>16</v>
      </c>
      <c r="B38" s="22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f t="shared" si="4"/>
        <v>0</v>
      </c>
      <c r="K38" s="21"/>
    </row>
    <row r="39" spans="1:11" ht="12.75">
      <c r="A39" s="22" t="s">
        <v>20</v>
      </c>
      <c r="B39" s="22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f t="shared" si="4"/>
        <v>0</v>
      </c>
      <c r="K39" s="21"/>
    </row>
    <row r="40" spans="1:11" ht="12.75">
      <c r="A40" s="22" t="s">
        <v>55</v>
      </c>
      <c r="B40" s="22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f t="shared" si="4"/>
        <v>0</v>
      </c>
      <c r="K40" s="21"/>
    </row>
    <row r="41" spans="1:11" ht="12.75">
      <c r="A41" s="29" t="s">
        <v>17</v>
      </c>
      <c r="B41" s="29"/>
      <c r="C41" s="25">
        <f>SUM(C34:C40)</f>
        <v>6000000</v>
      </c>
      <c r="D41" s="25">
        <f>SUM(D34:D40)</f>
        <v>6060000</v>
      </c>
      <c r="E41" s="25">
        <f>SUM(E34:E40)</f>
        <v>6120600</v>
      </c>
      <c r="F41" s="25">
        <f>SUM(F34:F40)</f>
        <v>6181806</v>
      </c>
      <c r="G41" s="25">
        <f>SUM(G34:G40)</f>
        <v>6243624.0600000005</v>
      </c>
      <c r="H41" s="25">
        <f>SUM(H34:H40)</f>
        <v>6306060.3006</v>
      </c>
      <c r="I41" s="25">
        <f t="shared" si="4"/>
        <v>36912090.3606</v>
      </c>
      <c r="K41" s="25"/>
    </row>
    <row r="42" spans="3:9" ht="12.75">
      <c r="C42" s="4"/>
      <c r="D42" s="4"/>
      <c r="E42" s="4"/>
      <c r="F42" s="4"/>
      <c r="G42" s="4"/>
      <c r="H42" s="4"/>
      <c r="I42" s="4"/>
    </row>
    <row r="43" spans="1:9" s="29" customFormat="1" ht="12.75">
      <c r="A43" s="26" t="s">
        <v>21</v>
      </c>
      <c r="B43" s="26"/>
      <c r="C43" s="27">
        <f aca="true" t="shared" si="5" ref="C43:H43">C32+C41</f>
        <v>406000000</v>
      </c>
      <c r="D43" s="27">
        <f t="shared" si="5"/>
        <v>412060000</v>
      </c>
      <c r="E43" s="27">
        <f t="shared" si="5"/>
        <v>418180600</v>
      </c>
      <c r="F43" s="27">
        <f t="shared" si="5"/>
        <v>424362406</v>
      </c>
      <c r="G43" s="27">
        <f t="shared" si="5"/>
        <v>430606030.06</v>
      </c>
      <c r="H43" s="27">
        <f t="shared" si="5"/>
        <v>436912090.3606</v>
      </c>
      <c r="I43" s="27"/>
    </row>
    <row r="45" spans="1:9" ht="12.75">
      <c r="A45" s="32" t="s">
        <v>22</v>
      </c>
      <c r="B45" s="32"/>
      <c r="C45" s="33">
        <f aca="true" t="shared" si="6" ref="C45:I45">C27+C41</f>
        <v>7025000</v>
      </c>
      <c r="D45" s="33">
        <f t="shared" si="6"/>
        <v>7095250</v>
      </c>
      <c r="E45" s="33">
        <f t="shared" si="6"/>
        <v>7166202.5</v>
      </c>
      <c r="F45" s="33">
        <f t="shared" si="6"/>
        <v>7237864.525</v>
      </c>
      <c r="G45" s="33">
        <f t="shared" si="6"/>
        <v>7310243.17025</v>
      </c>
      <c r="H45" s="33">
        <f t="shared" si="6"/>
        <v>7383345.6019525</v>
      </c>
      <c r="I45" s="33">
        <f t="shared" si="6"/>
        <v>43217905.797202505</v>
      </c>
    </row>
    <row r="48" spans="1:6" ht="25.5">
      <c r="A48" s="19" t="s">
        <v>23</v>
      </c>
      <c r="B48" s="34" t="s">
        <v>8</v>
      </c>
      <c r="F48" s="19"/>
    </row>
    <row r="49" spans="1:3" ht="12.75">
      <c r="A49" s="2" t="s">
        <v>10</v>
      </c>
      <c r="B49" s="21">
        <f>I20+I34</f>
        <v>61067905.7972025</v>
      </c>
      <c r="C49" s="35">
        <f aca="true" t="shared" si="7" ref="C49:C56">B49/$B$58</f>
        <v>1.4130232520696417</v>
      </c>
    </row>
    <row r="50" spans="1:3" ht="12.75">
      <c r="A50" s="2" t="s">
        <v>11</v>
      </c>
      <c r="B50" s="21">
        <f>I23</f>
        <v>-30000000</v>
      </c>
      <c r="C50" s="35">
        <f t="shared" si="7"/>
        <v>-0.6941567261674652</v>
      </c>
    </row>
    <row r="51" spans="1:3" ht="12.75">
      <c r="A51" s="2" t="s">
        <v>12</v>
      </c>
      <c r="B51" s="21">
        <f>I21+I35</f>
        <v>12150000</v>
      </c>
      <c r="C51" s="35">
        <f t="shared" si="7"/>
        <v>0.2811334740978234</v>
      </c>
    </row>
    <row r="52" spans="1:3" ht="12.75">
      <c r="A52" s="22" t="s">
        <v>13</v>
      </c>
      <c r="B52" s="21">
        <f>I22+I36</f>
        <v>0</v>
      </c>
      <c r="C52" s="35">
        <f t="shared" si="7"/>
        <v>0</v>
      </c>
    </row>
    <row r="53" spans="1:3" ht="12.75">
      <c r="A53" s="22" t="s">
        <v>14</v>
      </c>
      <c r="B53" s="21">
        <f>I24</f>
        <v>0</v>
      </c>
      <c r="C53" s="35">
        <f t="shared" si="7"/>
        <v>0</v>
      </c>
    </row>
    <row r="54" spans="1:3" ht="12.75">
      <c r="A54" s="22" t="s">
        <v>15</v>
      </c>
      <c r="B54" s="21">
        <f>I25+I37</f>
        <v>0</v>
      </c>
      <c r="C54" s="35">
        <f t="shared" si="7"/>
        <v>0</v>
      </c>
    </row>
    <row r="55" spans="1:3" ht="12.75">
      <c r="A55" s="22" t="s">
        <v>16</v>
      </c>
      <c r="B55" s="21">
        <f>I26+I38</f>
        <v>0</v>
      </c>
      <c r="C55" s="35">
        <f t="shared" si="7"/>
        <v>0</v>
      </c>
    </row>
    <row r="56" spans="1:3" ht="12.75">
      <c r="A56" s="22" t="s">
        <v>20</v>
      </c>
      <c r="B56" s="21">
        <f>I39</f>
        <v>0</v>
      </c>
      <c r="C56" s="35">
        <f t="shared" si="7"/>
        <v>0</v>
      </c>
    </row>
    <row r="57" spans="1:3" ht="12.75">
      <c r="A57" s="22" t="s">
        <v>55</v>
      </c>
      <c r="B57" s="21">
        <v>0</v>
      </c>
      <c r="C57" s="35"/>
    </row>
    <row r="58" spans="1:2" ht="12.75">
      <c r="A58" s="29" t="s">
        <v>17</v>
      </c>
      <c r="B58" s="24">
        <f>SUM(B49:B56)</f>
        <v>43217905.7972025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110" zoomScaleNormal="110" zoomScalePageLayoutView="0" workbookViewId="0" topLeftCell="B1">
      <selection activeCell="L17" sqref="L17"/>
    </sheetView>
  </sheetViews>
  <sheetFormatPr defaultColWidth="9.140625" defaultRowHeight="15"/>
  <cols>
    <col min="1" max="1" width="38.7109375" style="2" customWidth="1"/>
    <col min="2" max="2" width="17.00390625" style="2" customWidth="1"/>
    <col min="3" max="4" width="15.421875" style="2" customWidth="1"/>
    <col min="5" max="5" width="15.8515625" style="2" customWidth="1"/>
    <col min="6" max="6" width="16.00390625" style="2" customWidth="1"/>
    <col min="7" max="7" width="15.57421875" style="2" customWidth="1"/>
    <col min="8" max="8" width="13.421875" style="2" customWidth="1"/>
    <col min="9" max="9" width="14.8515625" style="2" customWidth="1"/>
    <col min="10" max="10" width="15.28125" style="2" bestFit="1" customWidth="1"/>
    <col min="11" max="11" width="12.28125" style="2" bestFit="1" customWidth="1"/>
    <col min="12" max="16384" width="9.140625" style="2" customWidth="1"/>
  </cols>
  <sheetData>
    <row r="1" ht="19.5">
      <c r="A1" s="1" t="s">
        <v>0</v>
      </c>
    </row>
    <row r="2" ht="19.5">
      <c r="A2" s="1" t="s">
        <v>54</v>
      </c>
    </row>
    <row r="3" spans="1:8" ht="12.75" customHeight="1">
      <c r="A3" s="3"/>
      <c r="B3" s="4"/>
      <c r="C3" s="4"/>
      <c r="D3" s="4"/>
      <c r="E3" s="4"/>
      <c r="F3" s="4"/>
      <c r="G3" s="4"/>
      <c r="H3" s="4"/>
    </row>
    <row r="4" spans="1:8" ht="12.75" customHeight="1">
      <c r="A4" s="5" t="s">
        <v>1</v>
      </c>
      <c r="B4" s="4"/>
      <c r="C4" s="4"/>
      <c r="D4" s="4"/>
      <c r="E4" s="4"/>
      <c r="F4" s="4"/>
      <c r="G4" s="4"/>
      <c r="H4" s="4"/>
    </row>
    <row r="5" spans="2:8" ht="12.75" customHeight="1">
      <c r="B5" s="4"/>
      <c r="C5" s="4"/>
      <c r="D5" s="4"/>
      <c r="E5" s="4"/>
      <c r="F5" s="4"/>
      <c r="G5" s="4"/>
      <c r="H5" s="4"/>
    </row>
    <row r="6" spans="1:9" ht="12.75" customHeight="1">
      <c r="A6" s="6" t="s">
        <v>2</v>
      </c>
      <c r="B6" s="7"/>
      <c r="C6" s="55">
        <v>0.01</v>
      </c>
      <c r="D6" s="55">
        <f>C6</f>
        <v>0.01</v>
      </c>
      <c r="E6" s="55">
        <f>D6</f>
        <v>0.01</v>
      </c>
      <c r="F6" s="55">
        <f>E6</f>
        <v>0.01</v>
      </c>
      <c r="G6" s="55">
        <f>F6</f>
        <v>0.01</v>
      </c>
      <c r="H6" s="55">
        <f>G6</f>
        <v>0.01</v>
      </c>
      <c r="I6" s="58" t="s">
        <v>50</v>
      </c>
    </row>
    <row r="7" spans="1:9" ht="18" customHeight="1">
      <c r="A7" s="9" t="s">
        <v>3</v>
      </c>
      <c r="B7" s="10">
        <v>41974</v>
      </c>
      <c r="C7" s="10">
        <v>42005</v>
      </c>
      <c r="D7" s="10">
        <v>42036</v>
      </c>
      <c r="E7" s="10">
        <v>42064</v>
      </c>
      <c r="F7" s="10">
        <v>42095</v>
      </c>
      <c r="G7" s="10">
        <v>42125</v>
      </c>
      <c r="H7" s="10">
        <v>42156</v>
      </c>
      <c r="I7" s="45"/>
    </row>
    <row r="8" spans="1:9" ht="18" customHeight="1">
      <c r="A8" s="11" t="s">
        <v>45</v>
      </c>
      <c r="B8" s="37">
        <v>1000000000</v>
      </c>
      <c r="C8" s="37">
        <f>(C21+C35+C23)+B8*(1+C6)</f>
        <v>1007025000</v>
      </c>
      <c r="D8" s="37">
        <f>(D21+D35+D23)+C8*(1+D6)</f>
        <v>1014117762.5</v>
      </c>
      <c r="E8" s="37">
        <f>(E21+E35+E23)+D8*(1+E6)</f>
        <v>1021278965.125</v>
      </c>
      <c r="F8" s="37">
        <f>(F21+F35+F23)+E8*(1+F6)</f>
        <v>1028514267.27625</v>
      </c>
      <c r="G8" s="37">
        <f>(G21+G35+G23)+F8*(1+G6)</f>
        <v>1035821922.4490125</v>
      </c>
      <c r="H8" s="51">
        <f>(H21+H35+H23)+G8*(1+H6)+(50%*H39)</f>
        <v>1043152654.1735027</v>
      </c>
      <c r="I8" s="59" t="s">
        <v>53</v>
      </c>
    </row>
    <row r="9" spans="1:9" ht="18" customHeight="1">
      <c r="A9" s="12" t="s">
        <v>46</v>
      </c>
      <c r="B9" s="38">
        <f>B10+B11</f>
        <v>1000000000</v>
      </c>
      <c r="C9" s="38">
        <f aca="true" t="shared" si="0" ref="C9:H9">C10+C11</f>
        <v>1007025000</v>
      </c>
      <c r="D9" s="38">
        <f t="shared" si="0"/>
        <v>1014117762.5</v>
      </c>
      <c r="E9" s="38">
        <f>E10+E11</f>
        <v>1021778965.125</v>
      </c>
      <c r="F9" s="38">
        <f t="shared" si="0"/>
        <v>1028514267.27625</v>
      </c>
      <c r="G9" s="38">
        <f t="shared" si="0"/>
        <v>1035821922.4490125</v>
      </c>
      <c r="H9" s="38">
        <f t="shared" si="0"/>
        <v>1043102654.1735026</v>
      </c>
      <c r="I9" s="58" t="s">
        <v>49</v>
      </c>
    </row>
    <row r="10" spans="1:9" ht="18" customHeight="1">
      <c r="A10" s="13" t="s">
        <v>5</v>
      </c>
      <c r="B10" s="39">
        <f>C18</f>
        <v>600000000</v>
      </c>
      <c r="C10" s="39">
        <f>C29</f>
        <v>601025000</v>
      </c>
      <c r="D10" s="39">
        <f>D29</f>
        <v>602557762.5</v>
      </c>
      <c r="E10" s="39">
        <f>E29</f>
        <v>604103365.125</v>
      </c>
      <c r="F10" s="39">
        <f>F29</f>
        <v>604661911.27625</v>
      </c>
      <c r="G10" s="39">
        <f>G29</f>
        <v>605731042.8890125</v>
      </c>
      <c r="H10" s="39">
        <f>H29</f>
        <v>606810865.8179026</v>
      </c>
      <c r="I10" s="58" t="s">
        <v>47</v>
      </c>
    </row>
    <row r="11" spans="1:9" ht="18" customHeight="1">
      <c r="A11" s="13" t="s">
        <v>6</v>
      </c>
      <c r="B11" s="54">
        <f>C32</f>
        <v>400000000</v>
      </c>
      <c r="C11" s="54">
        <f aca="true" t="shared" si="1" ref="C11:H11">C43</f>
        <v>406000000</v>
      </c>
      <c r="D11" s="54">
        <f t="shared" si="1"/>
        <v>411560000</v>
      </c>
      <c r="E11" s="54">
        <f>E43</f>
        <v>417675600</v>
      </c>
      <c r="F11" s="54">
        <f t="shared" si="1"/>
        <v>423852356</v>
      </c>
      <c r="G11" s="54">
        <f t="shared" si="1"/>
        <v>430090879.56</v>
      </c>
      <c r="H11" s="54">
        <f t="shared" si="1"/>
        <v>436291788.3556</v>
      </c>
      <c r="I11" s="58" t="s">
        <v>48</v>
      </c>
    </row>
    <row r="12" spans="1:9" ht="18" customHeight="1">
      <c r="A12" s="53" t="s">
        <v>52</v>
      </c>
      <c r="B12" s="56">
        <f>B8-B9</f>
        <v>0</v>
      </c>
      <c r="C12" s="56">
        <f>C8-C9</f>
        <v>0</v>
      </c>
      <c r="D12" s="56">
        <f>D8-D9</f>
        <v>0</v>
      </c>
      <c r="E12" s="56">
        <f>E8-E9</f>
        <v>-500000</v>
      </c>
      <c r="F12" s="56">
        <f>F8-F9</f>
        <v>0</v>
      </c>
      <c r="G12" s="56">
        <f>G8-G9</f>
        <v>0</v>
      </c>
      <c r="H12" s="57">
        <f>H8-H9</f>
        <v>50000.00000011921</v>
      </c>
      <c r="I12" s="59" t="s">
        <v>44</v>
      </c>
    </row>
    <row r="13" spans="2:8" ht="12.75" customHeight="1">
      <c r="B13" s="4"/>
      <c r="C13" s="4"/>
      <c r="D13" s="4"/>
      <c r="E13" s="4"/>
      <c r="F13" s="4"/>
      <c r="G13" s="4"/>
      <c r="H13" s="4"/>
    </row>
    <row r="14" spans="2:8" ht="12.75" customHeight="1">
      <c r="B14" s="4"/>
      <c r="C14" s="4"/>
      <c r="D14" s="4"/>
      <c r="E14" s="4"/>
      <c r="F14" s="4"/>
      <c r="G14" s="4"/>
      <c r="H14" s="4"/>
    </row>
    <row r="15" spans="1:3" ht="12.75" customHeight="1">
      <c r="A15" s="5" t="s">
        <v>7</v>
      </c>
      <c r="C15" s="40"/>
    </row>
    <row r="16" spans="2:8" ht="12.75" customHeight="1">
      <c r="B16" s="14"/>
      <c r="C16" s="14"/>
      <c r="D16" s="14"/>
      <c r="E16" s="14"/>
      <c r="F16" s="14"/>
      <c r="G16" s="14"/>
      <c r="H16" s="14"/>
    </row>
    <row r="17" spans="3:9" ht="12.75" customHeight="1">
      <c r="C17" s="14">
        <v>42005</v>
      </c>
      <c r="D17" s="14">
        <v>42036</v>
      </c>
      <c r="E17" s="14">
        <v>42064</v>
      </c>
      <c r="F17" s="14">
        <v>42095</v>
      </c>
      <c r="G17" s="14">
        <v>42125</v>
      </c>
      <c r="H17" s="14">
        <v>42156</v>
      </c>
      <c r="I17" s="15" t="s">
        <v>8</v>
      </c>
    </row>
    <row r="18" spans="1:9" ht="12.75" customHeight="1">
      <c r="A18" s="16" t="s">
        <v>9</v>
      </c>
      <c r="B18" s="16"/>
      <c r="C18" s="17">
        <v>600000000</v>
      </c>
      <c r="D18" s="17">
        <f>C29</f>
        <v>601025000</v>
      </c>
      <c r="E18" s="17">
        <f>D29</f>
        <v>602557762.5</v>
      </c>
      <c r="F18" s="17">
        <f>E29</f>
        <v>604103365.125</v>
      </c>
      <c r="G18" s="17">
        <f>F29</f>
        <v>604661911.27625</v>
      </c>
      <c r="H18" s="17">
        <f>G29</f>
        <v>605731042.8890125</v>
      </c>
      <c r="I18" s="18"/>
    </row>
    <row r="19" spans="1:9" ht="12.75" customHeight="1">
      <c r="A19" s="19"/>
      <c r="B19" s="19"/>
      <c r="C19" s="20">
        <v>0.01</v>
      </c>
      <c r="D19" s="20">
        <v>0.01</v>
      </c>
      <c r="E19" s="20">
        <v>0.01</v>
      </c>
      <c r="F19" s="20">
        <v>0.01</v>
      </c>
      <c r="G19" s="20">
        <v>0.01</v>
      </c>
      <c r="H19" s="20">
        <v>0.01</v>
      </c>
      <c r="I19" s="4"/>
    </row>
    <row r="20" spans="1:11" ht="12.75">
      <c r="A20" s="4" t="s">
        <v>24</v>
      </c>
      <c r="B20" s="4"/>
      <c r="C20" s="21">
        <f>C19*C18</f>
        <v>6000000</v>
      </c>
      <c r="D20" s="21">
        <f>D19*D18</f>
        <v>6010250</v>
      </c>
      <c r="E20" s="21">
        <f>E19*E18</f>
        <v>6025577.625</v>
      </c>
      <c r="F20" s="67">
        <f>F19*(F18-500000)</f>
        <v>6036033.65125</v>
      </c>
      <c r="G20" s="21">
        <f>G19*G18</f>
        <v>6046619.1127625005</v>
      </c>
      <c r="H20" s="21">
        <f>H19*H18</f>
        <v>6057310.428890125</v>
      </c>
      <c r="I20" s="21">
        <f aca="true" t="shared" si="2" ref="I20:I27">SUM(C20:H20)</f>
        <v>36175790.817902625</v>
      </c>
      <c r="K20" s="21"/>
    </row>
    <row r="21" spans="1:11" ht="12.75">
      <c r="A21" s="4" t="s">
        <v>39</v>
      </c>
      <c r="B21" s="4"/>
      <c r="C21" s="21">
        <f>(C23*0.5%)*-1</f>
        <v>25000</v>
      </c>
      <c r="D21" s="21">
        <f>(D23*0.5%)*-1</f>
        <v>25012.5</v>
      </c>
      <c r="E21" s="21">
        <f>(E23*0.5%)*-1</f>
        <v>25025</v>
      </c>
      <c r="F21" s="21">
        <f>(F23*0.5%)*-1</f>
        <v>25012.5</v>
      </c>
      <c r="G21" s="21">
        <f>(G23*0.5%)*-1</f>
        <v>25012.5</v>
      </c>
      <c r="H21" s="21">
        <f>(H23*0.5%)*-1</f>
        <v>25012.5</v>
      </c>
      <c r="I21" s="21">
        <f>SUM(C21:H21)</f>
        <v>150075</v>
      </c>
      <c r="K21" s="21"/>
    </row>
    <row r="22" spans="1:11" ht="12.75">
      <c r="A22" s="22" t="s">
        <v>40</v>
      </c>
      <c r="B22" s="22"/>
      <c r="C22" s="21">
        <v>0</v>
      </c>
      <c r="D22" s="21">
        <f>D36*-1</f>
        <v>500000</v>
      </c>
      <c r="E22" s="21">
        <v>0</v>
      </c>
      <c r="F22" s="21">
        <v>0</v>
      </c>
      <c r="G22" s="21">
        <v>0</v>
      </c>
      <c r="H22" s="21">
        <v>0</v>
      </c>
      <c r="I22" s="21">
        <f>SUM(C22:H22)</f>
        <v>500000</v>
      </c>
      <c r="K22" s="21"/>
    </row>
    <row r="23" spans="1:11" ht="12.75">
      <c r="A23" s="4" t="s">
        <v>41</v>
      </c>
      <c r="B23" s="4"/>
      <c r="C23" s="21">
        <v>-5000000</v>
      </c>
      <c r="D23" s="21">
        <f>-5000000-2500</f>
        <v>-5002500</v>
      </c>
      <c r="E23" s="21">
        <f>-5000000-5000</f>
        <v>-5005000</v>
      </c>
      <c r="F23" s="21">
        <f>-5000000-2500</f>
        <v>-5002500</v>
      </c>
      <c r="G23" s="21">
        <f>-5000000-2500</f>
        <v>-5002500</v>
      </c>
      <c r="H23" s="21">
        <f>-5000000-2500</f>
        <v>-5002500</v>
      </c>
      <c r="I23" s="21">
        <f>SUM(C23:H23)</f>
        <v>-30015000</v>
      </c>
      <c r="K23" s="21"/>
    </row>
    <row r="24" spans="1:11" ht="12" customHeight="1">
      <c r="A24" s="22" t="s">
        <v>42</v>
      </c>
      <c r="B24" s="22"/>
      <c r="C24" s="21">
        <v>0</v>
      </c>
      <c r="D24" s="21">
        <v>0</v>
      </c>
      <c r="E24" s="21">
        <v>0</v>
      </c>
      <c r="F24" s="21">
        <v>-500000</v>
      </c>
      <c r="G24" s="21">
        <v>0</v>
      </c>
      <c r="H24" s="21">
        <v>0</v>
      </c>
      <c r="I24" s="21">
        <f t="shared" si="2"/>
        <v>-500000</v>
      </c>
      <c r="K24" s="21"/>
    </row>
    <row r="25" spans="1:11" ht="12" customHeight="1">
      <c r="A25" s="22" t="s">
        <v>43</v>
      </c>
      <c r="B25" s="22"/>
      <c r="C25" s="21">
        <v>0</v>
      </c>
      <c r="D25" s="21">
        <v>0</v>
      </c>
      <c r="E25" s="21">
        <v>500000</v>
      </c>
      <c r="F25" s="21">
        <v>0</v>
      </c>
      <c r="G25" s="21">
        <v>0</v>
      </c>
      <c r="H25" s="21">
        <v>0</v>
      </c>
      <c r="I25" s="21">
        <f t="shared" si="2"/>
        <v>500000</v>
      </c>
      <c r="K25" s="21"/>
    </row>
    <row r="26" spans="1:11" ht="12" customHeight="1">
      <c r="A26" s="22" t="s">
        <v>16</v>
      </c>
      <c r="B26" s="22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f t="shared" si="2"/>
        <v>0</v>
      </c>
      <c r="K26" s="21"/>
    </row>
    <row r="27" spans="1:11" ht="12" customHeight="1">
      <c r="A27" s="23" t="s">
        <v>17</v>
      </c>
      <c r="B27" s="23"/>
      <c r="C27" s="24">
        <f>SUM(C20:C26)</f>
        <v>1025000</v>
      </c>
      <c r="D27" s="24">
        <f>SUM(D20:D26)</f>
        <v>1532762.5</v>
      </c>
      <c r="E27" s="24">
        <f>SUM(E20:E26)</f>
        <v>1545602.625</v>
      </c>
      <c r="F27" s="24">
        <f>SUM(F20:F26)</f>
        <v>558546.1512500001</v>
      </c>
      <c r="G27" s="24">
        <f>SUM(G20:G26)</f>
        <v>1069131.6127625005</v>
      </c>
      <c r="H27" s="24">
        <f>SUM(H20:H26)</f>
        <v>1079822.928890125</v>
      </c>
      <c r="I27" s="25">
        <f t="shared" si="2"/>
        <v>6810865.817902626</v>
      </c>
      <c r="K27" s="25"/>
    </row>
    <row r="28" spans="1:11" ht="12" customHeight="1">
      <c r="A28" s="4"/>
      <c r="B28" s="4"/>
      <c r="C28" s="4"/>
      <c r="D28" s="4"/>
      <c r="E28" s="4"/>
      <c r="F28" s="4"/>
      <c r="G28" s="4"/>
      <c r="H28" s="4"/>
      <c r="I28" s="4"/>
      <c r="K28" s="25"/>
    </row>
    <row r="29" spans="1:11" ht="12" customHeight="1">
      <c r="A29" s="26" t="s">
        <v>18</v>
      </c>
      <c r="B29" s="26"/>
      <c r="C29" s="27">
        <f aca="true" t="shared" si="3" ref="C29:H29">C18+C27</f>
        <v>601025000</v>
      </c>
      <c r="D29" s="27">
        <f t="shared" si="3"/>
        <v>602557762.5</v>
      </c>
      <c r="E29" s="27">
        <f t="shared" si="3"/>
        <v>604103365.125</v>
      </c>
      <c r="F29" s="27">
        <f t="shared" si="3"/>
        <v>604661911.27625</v>
      </c>
      <c r="G29" s="27">
        <f t="shared" si="3"/>
        <v>605731042.8890125</v>
      </c>
      <c r="H29" s="27">
        <f t="shared" si="3"/>
        <v>606810865.8179026</v>
      </c>
      <c r="I29" s="28"/>
      <c r="K29" s="25"/>
    </row>
    <row r="30" ht="12" customHeight="1">
      <c r="K30" s="25"/>
    </row>
    <row r="31" spans="3:11" ht="12" customHeight="1">
      <c r="C31" s="14">
        <v>42005</v>
      </c>
      <c r="D31" s="14">
        <v>42036</v>
      </c>
      <c r="E31" s="14">
        <v>42064</v>
      </c>
      <c r="F31" s="14">
        <v>42095</v>
      </c>
      <c r="G31" s="14">
        <v>42125</v>
      </c>
      <c r="H31" s="14">
        <v>42156</v>
      </c>
      <c r="I31" s="15" t="s">
        <v>8</v>
      </c>
      <c r="K31" s="25"/>
    </row>
    <row r="32" spans="1:11" s="29" customFormat="1" ht="12" customHeight="1">
      <c r="A32" s="16" t="s">
        <v>19</v>
      </c>
      <c r="B32" s="16"/>
      <c r="C32" s="17">
        <v>400000000</v>
      </c>
      <c r="D32" s="17">
        <f>C43</f>
        <v>406000000</v>
      </c>
      <c r="E32" s="17">
        <f>D43</f>
        <v>411560000</v>
      </c>
      <c r="F32" s="17">
        <f>E43</f>
        <v>417675600</v>
      </c>
      <c r="G32" s="17">
        <f>F43</f>
        <v>423852356</v>
      </c>
      <c r="H32" s="17">
        <f>G43</f>
        <v>430090879.56</v>
      </c>
      <c r="I32" s="17"/>
      <c r="K32" s="25"/>
    </row>
    <row r="33" spans="1:11" ht="12" customHeight="1">
      <c r="A33" s="19"/>
      <c r="B33" s="19"/>
      <c r="C33" s="30">
        <f>C19</f>
        <v>0.01</v>
      </c>
      <c r="D33" s="30">
        <f>D19</f>
        <v>0.01</v>
      </c>
      <c r="E33" s="30">
        <f>E19</f>
        <v>0.01</v>
      </c>
      <c r="F33" s="30">
        <f>F19</f>
        <v>0.01</v>
      </c>
      <c r="G33" s="30">
        <f>G19</f>
        <v>0.01</v>
      </c>
      <c r="H33" s="30">
        <f>H19</f>
        <v>0.01</v>
      </c>
      <c r="I33" s="31"/>
      <c r="K33" s="25"/>
    </row>
    <row r="34" spans="1:11" ht="12" customHeight="1">
      <c r="A34" s="4" t="s">
        <v>24</v>
      </c>
      <c r="C34" s="21">
        <f>C33*C32</f>
        <v>4000000</v>
      </c>
      <c r="D34" s="21">
        <f>D33*D32</f>
        <v>4060000</v>
      </c>
      <c r="E34" s="21">
        <f>E33*E32</f>
        <v>4115600</v>
      </c>
      <c r="F34" s="21">
        <f>F33*F32</f>
        <v>4176756</v>
      </c>
      <c r="G34" s="21">
        <f>G33*G32</f>
        <v>4238523.5600000005</v>
      </c>
      <c r="H34" s="21">
        <f>H33*H32</f>
        <v>4300908.7956</v>
      </c>
      <c r="I34" s="21">
        <f aca="true" t="shared" si="4" ref="I34:I39">SUM(C34:H34)</f>
        <v>24891788.355600003</v>
      </c>
      <c r="K34" s="21"/>
    </row>
    <row r="35" spans="1:11" ht="12.75">
      <c r="A35" s="2" t="s">
        <v>51</v>
      </c>
      <c r="C35" s="21">
        <v>2000000</v>
      </c>
      <c r="D35" s="21">
        <v>2000000</v>
      </c>
      <c r="E35" s="21">
        <v>2000000</v>
      </c>
      <c r="F35" s="21">
        <v>2000000</v>
      </c>
      <c r="G35" s="21">
        <v>2000000</v>
      </c>
      <c r="H35" s="21">
        <v>2000000</v>
      </c>
      <c r="I35" s="21">
        <f t="shared" si="4"/>
        <v>12000000</v>
      </c>
      <c r="K35" s="21"/>
    </row>
    <row r="36" spans="1:11" ht="12.75">
      <c r="A36" s="22" t="s">
        <v>13</v>
      </c>
      <c r="B36" s="22"/>
      <c r="C36" s="21">
        <v>0</v>
      </c>
      <c r="D36" s="21">
        <v>-500000</v>
      </c>
      <c r="E36" s="21">
        <v>0</v>
      </c>
      <c r="F36" s="21">
        <v>0</v>
      </c>
      <c r="G36" s="21">
        <v>0</v>
      </c>
      <c r="H36" s="21">
        <v>0</v>
      </c>
      <c r="I36" s="21">
        <f t="shared" si="4"/>
        <v>-500000</v>
      </c>
      <c r="K36" s="21"/>
    </row>
    <row r="37" spans="1:11" ht="12.75">
      <c r="A37" s="22" t="s">
        <v>15</v>
      </c>
      <c r="B37" s="22"/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f t="shared" si="4"/>
        <v>0</v>
      </c>
      <c r="K37" s="21"/>
    </row>
    <row r="38" spans="1:11" ht="12.75">
      <c r="A38" s="22" t="s">
        <v>16</v>
      </c>
      <c r="B38" s="22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f t="shared" si="4"/>
        <v>0</v>
      </c>
      <c r="K38" s="21"/>
    </row>
    <row r="39" spans="1:11" ht="12.75">
      <c r="A39" s="22" t="s">
        <v>20</v>
      </c>
      <c r="B39" s="22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67">
        <v>-100000</v>
      </c>
      <c r="I39" s="21">
        <f t="shared" si="4"/>
        <v>-100000</v>
      </c>
      <c r="K39" s="21"/>
    </row>
    <row r="40" spans="1:11" ht="12.75">
      <c r="A40" s="22" t="s">
        <v>55</v>
      </c>
      <c r="B40" s="22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/>
      <c r="K40" s="21"/>
    </row>
    <row r="41" spans="1:11" ht="12.75">
      <c r="A41" s="29" t="s">
        <v>17</v>
      </c>
      <c r="B41" s="29"/>
      <c r="C41" s="25">
        <f>SUM(C34:C40)</f>
        <v>6000000</v>
      </c>
      <c r="D41" s="25">
        <f>SUM(D34:D40)</f>
        <v>5560000</v>
      </c>
      <c r="E41" s="25">
        <f>SUM(E34:E40)</f>
        <v>6115600</v>
      </c>
      <c r="F41" s="25">
        <f>SUM(F34:F40)</f>
        <v>6176756</v>
      </c>
      <c r="G41" s="25">
        <f>SUM(G34:G40)</f>
        <v>6238523.5600000005</v>
      </c>
      <c r="H41" s="25">
        <f>SUM(H34:H40)</f>
        <v>6200908.7956</v>
      </c>
      <c r="I41" s="25">
        <f>SUM(C41:H41)</f>
        <v>36291788.3556</v>
      </c>
      <c r="K41" s="25"/>
    </row>
    <row r="42" spans="3:9" ht="12.75">
      <c r="C42" s="4"/>
      <c r="D42" s="4"/>
      <c r="E42" s="4"/>
      <c r="F42" s="4"/>
      <c r="G42" s="4"/>
      <c r="H42" s="4"/>
      <c r="I42" s="4"/>
    </row>
    <row r="43" spans="1:9" s="29" customFormat="1" ht="12.75">
      <c r="A43" s="26" t="s">
        <v>21</v>
      </c>
      <c r="B43" s="26"/>
      <c r="C43" s="27">
        <f aca="true" t="shared" si="5" ref="C43:H43">C32+C41</f>
        <v>406000000</v>
      </c>
      <c r="D43" s="27">
        <f t="shared" si="5"/>
        <v>411560000</v>
      </c>
      <c r="E43" s="27">
        <f t="shared" si="5"/>
        <v>417675600</v>
      </c>
      <c r="F43" s="27">
        <f t="shared" si="5"/>
        <v>423852356</v>
      </c>
      <c r="G43" s="27">
        <f t="shared" si="5"/>
        <v>430090879.56</v>
      </c>
      <c r="H43" s="27">
        <f t="shared" si="5"/>
        <v>436291788.3556</v>
      </c>
      <c r="I43" s="27"/>
    </row>
    <row r="45" spans="1:9" ht="12.75">
      <c r="A45" s="32" t="s">
        <v>22</v>
      </c>
      <c r="B45" s="32"/>
      <c r="C45" s="33">
        <f aca="true" t="shared" si="6" ref="C45:I45">C27+C41</f>
        <v>7025000</v>
      </c>
      <c r="D45" s="33">
        <f t="shared" si="6"/>
        <v>7092762.5</v>
      </c>
      <c r="E45" s="33">
        <f t="shared" si="6"/>
        <v>7661202.625</v>
      </c>
      <c r="F45" s="33">
        <f t="shared" si="6"/>
        <v>6735302.15125</v>
      </c>
      <c r="G45" s="33">
        <f t="shared" si="6"/>
        <v>7307655.172762501</v>
      </c>
      <c r="H45" s="33">
        <f t="shared" si="6"/>
        <v>7280731.724490125</v>
      </c>
      <c r="I45" s="33">
        <f t="shared" si="6"/>
        <v>43102654.173502624</v>
      </c>
    </row>
    <row r="48" spans="1:6" ht="25.5">
      <c r="A48" s="19" t="s">
        <v>23</v>
      </c>
      <c r="B48" s="34" t="s">
        <v>8</v>
      </c>
      <c r="F48" s="19"/>
    </row>
    <row r="49" spans="1:3" ht="12.75">
      <c r="A49" s="2" t="s">
        <v>10</v>
      </c>
      <c r="B49" s="21">
        <f>I20+I34</f>
        <v>61067579.173502624</v>
      </c>
      <c r="C49" s="35">
        <f aca="true" t="shared" si="7" ref="C49:C56">B49/$B$58</f>
        <v>1.4167939386675623</v>
      </c>
    </row>
    <row r="50" spans="1:3" ht="12.75">
      <c r="A50" s="2" t="s">
        <v>11</v>
      </c>
      <c r="B50" s="21">
        <f>I23</f>
        <v>-30015000</v>
      </c>
      <c r="C50" s="35">
        <f t="shared" si="7"/>
        <v>-0.6963608291772374</v>
      </c>
    </row>
    <row r="51" spans="1:3" ht="12.75">
      <c r="A51" s="2" t="s">
        <v>12</v>
      </c>
      <c r="B51" s="21">
        <f>I21+I35</f>
        <v>12150075</v>
      </c>
      <c r="C51" s="35">
        <f t="shared" si="7"/>
        <v>0.28188693325222797</v>
      </c>
    </row>
    <row r="52" spans="1:3" ht="12.75" hidden="1">
      <c r="A52" s="22" t="s">
        <v>13</v>
      </c>
      <c r="B52" s="21">
        <f>I22+I36</f>
        <v>0</v>
      </c>
      <c r="C52" s="35">
        <f t="shared" si="7"/>
        <v>0</v>
      </c>
    </row>
    <row r="53" spans="1:3" ht="12.75">
      <c r="A53" s="22" t="s">
        <v>14</v>
      </c>
      <c r="B53" s="21">
        <f>I24</f>
        <v>-500000</v>
      </c>
      <c r="C53" s="35">
        <f t="shared" si="7"/>
        <v>-0.011600213712764242</v>
      </c>
    </row>
    <row r="54" spans="1:3" ht="12.75" hidden="1">
      <c r="A54" s="22" t="s">
        <v>15</v>
      </c>
      <c r="B54" s="21">
        <f>I25+I37</f>
        <v>500000</v>
      </c>
      <c r="C54" s="35">
        <f t="shared" si="7"/>
        <v>0.011600213712764242</v>
      </c>
    </row>
    <row r="55" spans="1:3" ht="12.75" hidden="1">
      <c r="A55" s="22" t="s">
        <v>16</v>
      </c>
      <c r="B55" s="21">
        <f>I26+I38</f>
        <v>0</v>
      </c>
      <c r="C55" s="35">
        <f t="shared" si="7"/>
        <v>0</v>
      </c>
    </row>
    <row r="56" spans="1:3" ht="12.75">
      <c r="A56" s="22" t="s">
        <v>20</v>
      </c>
      <c r="B56" s="21">
        <f>I39</f>
        <v>-100000</v>
      </c>
      <c r="C56" s="35">
        <f t="shared" si="7"/>
        <v>-0.0023200427425528482</v>
      </c>
    </row>
    <row r="57" spans="1:3" ht="12.75" hidden="1">
      <c r="A57" s="22" t="s">
        <v>55</v>
      </c>
      <c r="B57" s="21">
        <v>0</v>
      </c>
      <c r="C57" s="35"/>
    </row>
    <row r="58" spans="1:2" ht="12.75">
      <c r="A58" s="29" t="s">
        <v>17</v>
      </c>
      <c r="B58" s="24">
        <f>SUM(B49:B56)</f>
        <v>43102654.173502624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110" zoomScaleNormal="110" zoomScalePageLayoutView="0" workbookViewId="0" topLeftCell="A1">
      <selection activeCell="G8" sqref="G8"/>
    </sheetView>
  </sheetViews>
  <sheetFormatPr defaultColWidth="9.140625" defaultRowHeight="15"/>
  <cols>
    <col min="1" max="1" width="38.7109375" style="2" customWidth="1"/>
    <col min="2" max="2" width="17.00390625" style="2" customWidth="1"/>
    <col min="3" max="4" width="15.421875" style="2" customWidth="1"/>
    <col min="5" max="5" width="15.8515625" style="2" customWidth="1"/>
    <col min="6" max="6" width="16.00390625" style="2" customWidth="1"/>
    <col min="7" max="7" width="15.57421875" style="2" customWidth="1"/>
    <col min="8" max="8" width="13.421875" style="2" customWidth="1"/>
    <col min="9" max="9" width="14.8515625" style="2" customWidth="1"/>
    <col min="10" max="10" width="15.28125" style="2" bestFit="1" customWidth="1"/>
    <col min="11" max="11" width="12.28125" style="2" bestFit="1" customWidth="1"/>
    <col min="12" max="16384" width="9.140625" style="2" customWidth="1"/>
  </cols>
  <sheetData>
    <row r="1" ht="19.5">
      <c r="A1" s="1" t="s">
        <v>0</v>
      </c>
    </row>
    <row r="2" ht="19.5">
      <c r="A2" s="1" t="s">
        <v>56</v>
      </c>
    </row>
    <row r="3" spans="1:8" ht="12.75" customHeight="1">
      <c r="A3" s="3"/>
      <c r="B3" s="4"/>
      <c r="C3" s="4"/>
      <c r="D3" s="4"/>
      <c r="E3" s="4"/>
      <c r="F3" s="4"/>
      <c r="G3" s="4"/>
      <c r="H3" s="4"/>
    </row>
    <row r="4" spans="1:8" ht="12.75" customHeight="1">
      <c r="A4" s="5" t="s">
        <v>1</v>
      </c>
      <c r="B4" s="4"/>
      <c r="C4" s="4"/>
      <c r="D4" s="4"/>
      <c r="E4" s="4"/>
      <c r="F4" s="4"/>
      <c r="G4" s="4"/>
      <c r="H4" s="4"/>
    </row>
    <row r="5" spans="2:8" ht="12.75" customHeight="1">
      <c r="B5" s="4"/>
      <c r="C5" s="4"/>
      <c r="D5" s="4"/>
      <c r="E5" s="4"/>
      <c r="F5" s="4"/>
      <c r="G5" s="4"/>
      <c r="H5" s="4"/>
    </row>
    <row r="6" spans="1:9" ht="12.75" customHeight="1">
      <c r="A6" s="6" t="s">
        <v>2</v>
      </c>
      <c r="B6" s="7"/>
      <c r="C6" s="55">
        <v>0.0095</v>
      </c>
      <c r="D6" s="55">
        <f>C6</f>
        <v>0.0095</v>
      </c>
      <c r="E6" s="55">
        <f>D6</f>
        <v>0.0095</v>
      </c>
      <c r="F6" s="55">
        <f>E6</f>
        <v>0.0095</v>
      </c>
      <c r="G6" s="55">
        <f>F6</f>
        <v>0.0095</v>
      </c>
      <c r="H6" s="55">
        <f>G6</f>
        <v>0.0095</v>
      </c>
      <c r="I6" s="58" t="s">
        <v>50</v>
      </c>
    </row>
    <row r="7" spans="1:9" ht="18" customHeight="1">
      <c r="A7" s="9" t="s">
        <v>3</v>
      </c>
      <c r="B7" s="10">
        <v>41974</v>
      </c>
      <c r="C7" s="10">
        <v>42005</v>
      </c>
      <c r="D7" s="10">
        <v>42036</v>
      </c>
      <c r="E7" s="10">
        <v>42064</v>
      </c>
      <c r="F7" s="10">
        <v>42095</v>
      </c>
      <c r="G7" s="10">
        <v>42125</v>
      </c>
      <c r="H7" s="10">
        <v>42156</v>
      </c>
      <c r="I7" s="45"/>
    </row>
    <row r="8" spans="1:9" ht="18" customHeight="1">
      <c r="A8" s="11" t="s">
        <v>45</v>
      </c>
      <c r="B8" s="37">
        <v>1000000000</v>
      </c>
      <c r="C8" s="37">
        <f>(C21+C35+C23)+B8*(1+C6)</f>
        <v>1006525000.0000001</v>
      </c>
      <c r="D8" s="37">
        <f>(D21+D35+D23)+C8*(1+D6)</f>
        <v>1013111987.5000002</v>
      </c>
      <c r="E8" s="37">
        <f>(E21+E35+E23)+D8*(1+E6)</f>
        <v>1019761551.3812503</v>
      </c>
      <c r="F8" s="37">
        <f>(F21+F35+F23)+E8*(1+F6)</f>
        <v>1026474286.1193722</v>
      </c>
      <c r="G8" s="37">
        <f>(G21+G35+G23)+F8*(1+G6)</f>
        <v>1033250791.8375063</v>
      </c>
      <c r="H8" s="51">
        <f>(H21+H35+H23)+G8*(1+H6)</f>
        <v>1040091674.3599627</v>
      </c>
      <c r="I8" s="59" t="s">
        <v>53</v>
      </c>
    </row>
    <row r="9" spans="1:9" ht="18" customHeight="1">
      <c r="A9" s="12" t="s">
        <v>46</v>
      </c>
      <c r="B9" s="38">
        <f>B10+B11</f>
        <v>1000000000</v>
      </c>
      <c r="C9" s="38">
        <f aca="true" t="shared" si="0" ref="C9:H9">C10+C11</f>
        <v>1007025000</v>
      </c>
      <c r="D9" s="38">
        <f t="shared" si="0"/>
        <v>1014120250</v>
      </c>
      <c r="E9" s="38">
        <f t="shared" si="0"/>
        <v>1021286452.5</v>
      </c>
      <c r="F9" s="38">
        <f t="shared" si="0"/>
        <v>1028524317.025</v>
      </c>
      <c r="G9" s="38">
        <f t="shared" si="0"/>
        <v>1035834560.19525</v>
      </c>
      <c r="H9" s="38">
        <f t="shared" si="0"/>
        <v>1043217905.7972025</v>
      </c>
      <c r="I9" s="58" t="s">
        <v>49</v>
      </c>
    </row>
    <row r="10" spans="1:9" ht="18" customHeight="1">
      <c r="A10" s="13" t="s">
        <v>5</v>
      </c>
      <c r="B10" s="39">
        <f>C18</f>
        <v>600000000</v>
      </c>
      <c r="C10" s="39">
        <f>C29</f>
        <v>601025000</v>
      </c>
      <c r="D10" s="39">
        <f>D29</f>
        <v>602060250</v>
      </c>
      <c r="E10" s="39">
        <f>E29</f>
        <v>603105852.5</v>
      </c>
      <c r="F10" s="39">
        <f>F29</f>
        <v>604161911.025</v>
      </c>
      <c r="G10" s="39">
        <f>G29</f>
        <v>605228530.13525</v>
      </c>
      <c r="H10" s="39">
        <f>H29</f>
        <v>606305815.4366025</v>
      </c>
      <c r="I10" s="58" t="s">
        <v>47</v>
      </c>
    </row>
    <row r="11" spans="1:9" ht="18" customHeight="1">
      <c r="A11" s="13" t="s">
        <v>6</v>
      </c>
      <c r="B11" s="54">
        <f>C32</f>
        <v>400000000</v>
      </c>
      <c r="C11" s="54">
        <f aca="true" t="shared" si="1" ref="C11:H11">C43</f>
        <v>406000000</v>
      </c>
      <c r="D11" s="54">
        <f t="shared" si="1"/>
        <v>412060000</v>
      </c>
      <c r="E11" s="54">
        <f t="shared" si="1"/>
        <v>418180600</v>
      </c>
      <c r="F11" s="54">
        <f t="shared" si="1"/>
        <v>424362406</v>
      </c>
      <c r="G11" s="54">
        <f t="shared" si="1"/>
        <v>430606030.06</v>
      </c>
      <c r="H11" s="54">
        <f t="shared" si="1"/>
        <v>436912090.3606</v>
      </c>
      <c r="I11" s="58" t="s">
        <v>48</v>
      </c>
    </row>
    <row r="12" spans="1:9" ht="18" customHeight="1">
      <c r="A12" s="53" t="s">
        <v>52</v>
      </c>
      <c r="B12" s="56">
        <f>B8-B9</f>
        <v>0</v>
      </c>
      <c r="C12" s="56">
        <f>C8-C9</f>
        <v>-499999.9999998808</v>
      </c>
      <c r="D12" s="56">
        <f>D8-D9</f>
        <v>-1008262.4999997616</v>
      </c>
      <c r="E12" s="56">
        <f>E8-E9</f>
        <v>-1524901.1187497377</v>
      </c>
      <c r="F12" s="56">
        <f>F8-F9</f>
        <v>-2050030.9056277275</v>
      </c>
      <c r="G12" s="56">
        <f>G8-G9</f>
        <v>-2583768.35774374</v>
      </c>
      <c r="H12" s="57">
        <f>H8-H9</f>
        <v>-3126231.437239766</v>
      </c>
      <c r="I12" s="59" t="s">
        <v>44</v>
      </c>
    </row>
    <row r="13" spans="2:8" ht="12.75" customHeight="1">
      <c r="B13" s="4"/>
      <c r="C13" s="4"/>
      <c r="D13" s="4"/>
      <c r="E13" s="4"/>
      <c r="F13" s="4"/>
      <c r="G13" s="4"/>
      <c r="H13" s="4"/>
    </row>
    <row r="14" spans="2:8" ht="12.75" customHeight="1">
      <c r="B14" s="4"/>
      <c r="C14" s="4"/>
      <c r="D14" s="4"/>
      <c r="E14" s="4"/>
      <c r="F14" s="4"/>
      <c r="G14" s="4"/>
      <c r="H14" s="4"/>
    </row>
    <row r="15" spans="1:3" ht="12.75" customHeight="1">
      <c r="A15" s="5" t="s">
        <v>7</v>
      </c>
      <c r="C15" s="40"/>
    </row>
    <row r="16" spans="2:8" ht="12.75" customHeight="1">
      <c r="B16" s="14"/>
      <c r="C16" s="14"/>
      <c r="D16" s="14"/>
      <c r="E16" s="14"/>
      <c r="F16" s="14"/>
      <c r="G16" s="14"/>
      <c r="H16" s="14"/>
    </row>
    <row r="17" spans="3:9" ht="12.75" customHeight="1">
      <c r="C17" s="14">
        <v>42005</v>
      </c>
      <c r="D17" s="14">
        <v>42036</v>
      </c>
      <c r="E17" s="14">
        <v>42064</v>
      </c>
      <c r="F17" s="14">
        <v>42095</v>
      </c>
      <c r="G17" s="14">
        <v>42125</v>
      </c>
      <c r="H17" s="14">
        <v>42156</v>
      </c>
      <c r="I17" s="15" t="s">
        <v>8</v>
      </c>
    </row>
    <row r="18" spans="1:9" ht="12.75" customHeight="1">
      <c r="A18" s="16" t="s">
        <v>9</v>
      </c>
      <c r="B18" s="16"/>
      <c r="C18" s="17">
        <v>600000000</v>
      </c>
      <c r="D18" s="17">
        <f>C29</f>
        <v>601025000</v>
      </c>
      <c r="E18" s="17">
        <f>D29</f>
        <v>602060250</v>
      </c>
      <c r="F18" s="17">
        <f>E29</f>
        <v>603105852.5</v>
      </c>
      <c r="G18" s="17">
        <f>F29</f>
        <v>604161911.025</v>
      </c>
      <c r="H18" s="17">
        <f>G29</f>
        <v>605228530.13525</v>
      </c>
      <c r="I18" s="18"/>
    </row>
    <row r="19" spans="1:9" ht="12.75" customHeight="1">
      <c r="A19" s="19"/>
      <c r="B19" s="19"/>
      <c r="C19" s="20">
        <v>0.01</v>
      </c>
      <c r="D19" s="20">
        <v>0.01</v>
      </c>
      <c r="E19" s="20">
        <v>0.01</v>
      </c>
      <c r="F19" s="20">
        <v>0.01</v>
      </c>
      <c r="G19" s="20">
        <v>0.01</v>
      </c>
      <c r="H19" s="20">
        <v>0.01</v>
      </c>
      <c r="I19" s="4"/>
    </row>
    <row r="20" spans="1:11" ht="12.75">
      <c r="A20" s="4" t="s">
        <v>24</v>
      </c>
      <c r="B20" s="4"/>
      <c r="C20" s="21">
        <f>C19*C18</f>
        <v>6000000</v>
      </c>
      <c r="D20" s="21">
        <f>D19*D18</f>
        <v>6010250</v>
      </c>
      <c r="E20" s="21">
        <f>E19*E18</f>
        <v>6020602.5</v>
      </c>
      <c r="F20" s="21">
        <f>F19*F18</f>
        <v>6031058.525</v>
      </c>
      <c r="G20" s="21">
        <f>G19*G18</f>
        <v>6041619.11025</v>
      </c>
      <c r="H20" s="21">
        <f>H19*H18</f>
        <v>6052285.3013525</v>
      </c>
      <c r="I20" s="21">
        <f aca="true" t="shared" si="2" ref="I20:I27">SUM(C20:H20)</f>
        <v>36155815.436602496</v>
      </c>
      <c r="K20" s="21"/>
    </row>
    <row r="21" spans="1:11" ht="12.75">
      <c r="A21" s="4" t="s">
        <v>39</v>
      </c>
      <c r="B21" s="4"/>
      <c r="C21" s="21">
        <f>(C23*0.5%)*-1</f>
        <v>25000</v>
      </c>
      <c r="D21" s="21">
        <f>(D23*0.5%)*-1</f>
        <v>25000</v>
      </c>
      <c r="E21" s="21">
        <f>(E23*0.5%)*-1</f>
        <v>25000</v>
      </c>
      <c r="F21" s="21">
        <f>(F23*0.5%)*-1</f>
        <v>25000</v>
      </c>
      <c r="G21" s="21">
        <f>(G23*0.5%)*-1</f>
        <v>25000</v>
      </c>
      <c r="H21" s="21">
        <f>(H23*0.5%)*-1</f>
        <v>25000</v>
      </c>
      <c r="I21" s="21">
        <f t="shared" si="2"/>
        <v>150000</v>
      </c>
      <c r="K21" s="21"/>
    </row>
    <row r="22" spans="1:11" ht="12.75">
      <c r="A22" s="22" t="s">
        <v>40</v>
      </c>
      <c r="B22" s="22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f t="shared" si="2"/>
        <v>0</v>
      </c>
      <c r="K22" s="21"/>
    </row>
    <row r="23" spans="1:11" ht="12.75">
      <c r="A23" s="4" t="s">
        <v>41</v>
      </c>
      <c r="B23" s="4"/>
      <c r="C23" s="21">
        <v>-5000000</v>
      </c>
      <c r="D23" s="21">
        <v>-5000000</v>
      </c>
      <c r="E23" s="21">
        <v>-5000000</v>
      </c>
      <c r="F23" s="21">
        <v>-5000000</v>
      </c>
      <c r="G23" s="21">
        <v>-5000000</v>
      </c>
      <c r="H23" s="21">
        <v>-5000000</v>
      </c>
      <c r="I23" s="21">
        <f t="shared" si="2"/>
        <v>-30000000</v>
      </c>
      <c r="K23" s="21"/>
    </row>
    <row r="24" spans="1:11" ht="12" customHeight="1">
      <c r="A24" s="22" t="s">
        <v>42</v>
      </c>
      <c r="B24" s="22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f t="shared" si="2"/>
        <v>0</v>
      </c>
      <c r="K24" s="21"/>
    </row>
    <row r="25" spans="1:11" ht="12" customHeight="1">
      <c r="A25" s="22" t="s">
        <v>43</v>
      </c>
      <c r="B25" s="22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f t="shared" si="2"/>
        <v>0</v>
      </c>
      <c r="K25" s="21"/>
    </row>
    <row r="26" spans="1:11" ht="12" customHeight="1">
      <c r="A26" s="22" t="s">
        <v>16</v>
      </c>
      <c r="B26" s="22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f t="shared" si="2"/>
        <v>0</v>
      </c>
      <c r="K26" s="21"/>
    </row>
    <row r="27" spans="1:11" ht="12" customHeight="1">
      <c r="A27" s="23" t="s">
        <v>17</v>
      </c>
      <c r="B27" s="23"/>
      <c r="C27" s="24">
        <f>SUM(C20:C26)</f>
        <v>1025000</v>
      </c>
      <c r="D27" s="24">
        <f>SUM(D20:D26)</f>
        <v>1035250</v>
      </c>
      <c r="E27" s="24">
        <f>SUM(E20:E26)</f>
        <v>1045602.5</v>
      </c>
      <c r="F27" s="24">
        <f>SUM(F20:F26)</f>
        <v>1056058.5250000004</v>
      </c>
      <c r="G27" s="24">
        <f>SUM(G20:G26)</f>
        <v>1066619.11025</v>
      </c>
      <c r="H27" s="24">
        <f>SUM(H20:H26)</f>
        <v>1077285.3013525</v>
      </c>
      <c r="I27" s="25">
        <f t="shared" si="2"/>
        <v>6305815.4366025</v>
      </c>
      <c r="K27" s="25"/>
    </row>
    <row r="28" spans="1:11" ht="12" customHeight="1">
      <c r="A28" s="4"/>
      <c r="B28" s="4"/>
      <c r="C28" s="4"/>
      <c r="D28" s="4"/>
      <c r="E28" s="4"/>
      <c r="F28" s="4"/>
      <c r="G28" s="4"/>
      <c r="H28" s="4"/>
      <c r="I28" s="4"/>
      <c r="K28" s="25"/>
    </row>
    <row r="29" spans="1:11" ht="12" customHeight="1">
      <c r="A29" s="26" t="s">
        <v>18</v>
      </c>
      <c r="B29" s="26"/>
      <c r="C29" s="27">
        <f aca="true" t="shared" si="3" ref="C29:H29">C18+C27</f>
        <v>601025000</v>
      </c>
      <c r="D29" s="27">
        <f t="shared" si="3"/>
        <v>602060250</v>
      </c>
      <c r="E29" s="27">
        <f t="shared" si="3"/>
        <v>603105852.5</v>
      </c>
      <c r="F29" s="27">
        <f t="shared" si="3"/>
        <v>604161911.025</v>
      </c>
      <c r="G29" s="27">
        <f t="shared" si="3"/>
        <v>605228530.13525</v>
      </c>
      <c r="H29" s="27">
        <f t="shared" si="3"/>
        <v>606305815.4366025</v>
      </c>
      <c r="I29" s="28"/>
      <c r="K29" s="25"/>
    </row>
    <row r="30" ht="12" customHeight="1">
      <c r="K30" s="25"/>
    </row>
    <row r="31" spans="3:11" ht="12" customHeight="1">
      <c r="C31" s="14">
        <v>42005</v>
      </c>
      <c r="D31" s="14">
        <v>42036</v>
      </c>
      <c r="E31" s="14">
        <v>42064</v>
      </c>
      <c r="F31" s="14">
        <v>42095</v>
      </c>
      <c r="G31" s="14">
        <v>42125</v>
      </c>
      <c r="H31" s="14">
        <v>42156</v>
      </c>
      <c r="I31" s="15" t="s">
        <v>8</v>
      </c>
      <c r="K31" s="25"/>
    </row>
    <row r="32" spans="1:11" s="29" customFormat="1" ht="12" customHeight="1">
      <c r="A32" s="16" t="s">
        <v>19</v>
      </c>
      <c r="B32" s="16"/>
      <c r="C32" s="17">
        <v>400000000</v>
      </c>
      <c r="D32" s="17">
        <f>C43</f>
        <v>406000000</v>
      </c>
      <c r="E32" s="17">
        <f>D43</f>
        <v>412060000</v>
      </c>
      <c r="F32" s="17">
        <f>E43</f>
        <v>418180600</v>
      </c>
      <c r="G32" s="17">
        <f>F43</f>
        <v>424362406</v>
      </c>
      <c r="H32" s="17">
        <f>G43</f>
        <v>430606030.06</v>
      </c>
      <c r="I32" s="17"/>
      <c r="K32" s="25"/>
    </row>
    <row r="33" spans="1:11" ht="12" customHeight="1">
      <c r="A33" s="19"/>
      <c r="B33" s="19"/>
      <c r="C33" s="30">
        <f>C19</f>
        <v>0.01</v>
      </c>
      <c r="D33" s="30">
        <f>D19</f>
        <v>0.01</v>
      </c>
      <c r="E33" s="30">
        <f>E19</f>
        <v>0.01</v>
      </c>
      <c r="F33" s="30">
        <f>F19</f>
        <v>0.01</v>
      </c>
      <c r="G33" s="30">
        <f>G19</f>
        <v>0.01</v>
      </c>
      <c r="H33" s="30">
        <f>H19</f>
        <v>0.01</v>
      </c>
      <c r="I33" s="31"/>
      <c r="K33" s="25"/>
    </row>
    <row r="34" spans="1:11" ht="12" customHeight="1">
      <c r="A34" s="4" t="s">
        <v>24</v>
      </c>
      <c r="C34" s="21">
        <f>C33*C32</f>
        <v>4000000</v>
      </c>
      <c r="D34" s="21">
        <f>D33*D32</f>
        <v>4060000</v>
      </c>
      <c r="E34" s="21">
        <f>E33*E32</f>
        <v>4120600</v>
      </c>
      <c r="F34" s="21">
        <f>F33*F32</f>
        <v>4181806</v>
      </c>
      <c r="G34" s="21">
        <f>G33*G32</f>
        <v>4243624.0600000005</v>
      </c>
      <c r="H34" s="21">
        <f>H33*H32</f>
        <v>4306060.3006</v>
      </c>
      <c r="I34" s="21">
        <f aca="true" t="shared" si="4" ref="I34:I41">SUM(C34:H34)</f>
        <v>24912090.360600002</v>
      </c>
      <c r="K34" s="21"/>
    </row>
    <row r="35" spans="1:11" ht="12.75">
      <c r="A35" s="2" t="s">
        <v>51</v>
      </c>
      <c r="C35" s="21">
        <v>2000000</v>
      </c>
      <c r="D35" s="21">
        <v>2000000</v>
      </c>
      <c r="E35" s="21">
        <v>2000000</v>
      </c>
      <c r="F35" s="21">
        <v>2000000</v>
      </c>
      <c r="G35" s="21">
        <v>2000000</v>
      </c>
      <c r="H35" s="21">
        <v>2000000</v>
      </c>
      <c r="I35" s="21">
        <f t="shared" si="4"/>
        <v>12000000</v>
      </c>
      <c r="K35" s="21"/>
    </row>
    <row r="36" spans="1:11" ht="12.75">
      <c r="A36" s="22" t="s">
        <v>13</v>
      </c>
      <c r="B36" s="22"/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f t="shared" si="4"/>
        <v>0</v>
      </c>
      <c r="K36" s="21"/>
    </row>
    <row r="37" spans="1:11" ht="12.75">
      <c r="A37" s="22" t="s">
        <v>15</v>
      </c>
      <c r="B37" s="22"/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f t="shared" si="4"/>
        <v>0</v>
      </c>
      <c r="K37" s="21"/>
    </row>
    <row r="38" spans="1:11" ht="12.75">
      <c r="A38" s="22" t="s">
        <v>16</v>
      </c>
      <c r="B38" s="22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f t="shared" si="4"/>
        <v>0</v>
      </c>
      <c r="K38" s="21"/>
    </row>
    <row r="39" spans="1:11" ht="12.75">
      <c r="A39" s="22" t="s">
        <v>20</v>
      </c>
      <c r="B39" s="22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f t="shared" si="4"/>
        <v>0</v>
      </c>
      <c r="K39" s="21"/>
    </row>
    <row r="40" spans="1:11" ht="12.75">
      <c r="A40" s="22" t="s">
        <v>55</v>
      </c>
      <c r="B40" s="22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f t="shared" si="4"/>
        <v>0</v>
      </c>
      <c r="K40" s="21"/>
    </row>
    <row r="41" spans="1:11" ht="12.75">
      <c r="A41" s="29" t="s">
        <v>17</v>
      </c>
      <c r="B41" s="29"/>
      <c r="C41" s="25">
        <f>SUM(C34:C40)</f>
        <v>6000000</v>
      </c>
      <c r="D41" s="25">
        <f>SUM(D34:D40)</f>
        <v>6060000</v>
      </c>
      <c r="E41" s="25">
        <f>SUM(E34:E40)</f>
        <v>6120600</v>
      </c>
      <c r="F41" s="25">
        <f>SUM(F34:F40)</f>
        <v>6181806</v>
      </c>
      <c r="G41" s="25">
        <f>SUM(G34:G40)</f>
        <v>6243624.0600000005</v>
      </c>
      <c r="H41" s="25">
        <f>SUM(H34:H40)</f>
        <v>6306060.3006</v>
      </c>
      <c r="I41" s="25">
        <f t="shared" si="4"/>
        <v>36912090.3606</v>
      </c>
      <c r="K41" s="25"/>
    </row>
    <row r="42" spans="3:9" ht="12.75">
      <c r="C42" s="4"/>
      <c r="D42" s="4"/>
      <c r="E42" s="4"/>
      <c r="F42" s="4"/>
      <c r="G42" s="4"/>
      <c r="H42" s="4"/>
      <c r="I42" s="4"/>
    </row>
    <row r="43" spans="1:9" s="29" customFormat="1" ht="12.75">
      <c r="A43" s="26" t="s">
        <v>21</v>
      </c>
      <c r="B43" s="26"/>
      <c r="C43" s="27">
        <f aca="true" t="shared" si="5" ref="C43:H43">C32+C41</f>
        <v>406000000</v>
      </c>
      <c r="D43" s="27">
        <f t="shared" si="5"/>
        <v>412060000</v>
      </c>
      <c r="E43" s="27">
        <f t="shared" si="5"/>
        <v>418180600</v>
      </c>
      <c r="F43" s="27">
        <f t="shared" si="5"/>
        <v>424362406</v>
      </c>
      <c r="G43" s="27">
        <f t="shared" si="5"/>
        <v>430606030.06</v>
      </c>
      <c r="H43" s="27">
        <f t="shared" si="5"/>
        <v>436912090.3606</v>
      </c>
      <c r="I43" s="27"/>
    </row>
    <row r="45" spans="1:9" ht="12.75">
      <c r="A45" s="32" t="s">
        <v>22</v>
      </c>
      <c r="B45" s="32"/>
      <c r="C45" s="33">
        <f aca="true" t="shared" si="6" ref="C45:I45">C27+C41</f>
        <v>7025000</v>
      </c>
      <c r="D45" s="33">
        <f t="shared" si="6"/>
        <v>7095250</v>
      </c>
      <c r="E45" s="33">
        <f t="shared" si="6"/>
        <v>7166202.5</v>
      </c>
      <c r="F45" s="33">
        <f t="shared" si="6"/>
        <v>7237864.525</v>
      </c>
      <c r="G45" s="33">
        <f t="shared" si="6"/>
        <v>7310243.17025</v>
      </c>
      <c r="H45" s="33">
        <f t="shared" si="6"/>
        <v>7383345.6019525</v>
      </c>
      <c r="I45" s="33">
        <f t="shared" si="6"/>
        <v>43217905.797202505</v>
      </c>
    </row>
    <row r="48" spans="1:6" ht="25.5">
      <c r="A48" s="19" t="s">
        <v>23</v>
      </c>
      <c r="B48" s="34" t="s">
        <v>8</v>
      </c>
      <c r="F48" s="19"/>
    </row>
    <row r="49" spans="1:3" ht="12.75">
      <c r="A49" s="2" t="s">
        <v>10</v>
      </c>
      <c r="B49" s="21">
        <f>I20+I34</f>
        <v>61067905.7972025</v>
      </c>
      <c r="C49" s="35">
        <f aca="true" t="shared" si="7" ref="C49:C56">B49/$B$58</f>
        <v>1.4130232520696417</v>
      </c>
    </row>
    <row r="50" spans="1:3" ht="12.75">
      <c r="A50" s="2" t="s">
        <v>11</v>
      </c>
      <c r="B50" s="21">
        <f>I23</f>
        <v>-30000000</v>
      </c>
      <c r="C50" s="35">
        <f t="shared" si="7"/>
        <v>-0.6941567261674652</v>
      </c>
    </row>
    <row r="51" spans="1:3" ht="12.75">
      <c r="A51" s="2" t="s">
        <v>12</v>
      </c>
      <c r="B51" s="21">
        <f>I21+I35</f>
        <v>12150000</v>
      </c>
      <c r="C51" s="35">
        <f t="shared" si="7"/>
        <v>0.2811334740978234</v>
      </c>
    </row>
    <row r="52" spans="1:3" ht="12.75" hidden="1">
      <c r="A52" s="22" t="s">
        <v>13</v>
      </c>
      <c r="B52" s="21">
        <f>I22+I36</f>
        <v>0</v>
      </c>
      <c r="C52" s="35">
        <f t="shared" si="7"/>
        <v>0</v>
      </c>
    </row>
    <row r="53" spans="1:3" ht="12.75" hidden="1">
      <c r="A53" s="22" t="s">
        <v>14</v>
      </c>
      <c r="B53" s="21">
        <f>I24</f>
        <v>0</v>
      </c>
      <c r="C53" s="35">
        <f t="shared" si="7"/>
        <v>0</v>
      </c>
    </row>
    <row r="54" spans="1:3" ht="12.75" hidden="1">
      <c r="A54" s="22" t="s">
        <v>15</v>
      </c>
      <c r="B54" s="21">
        <f>I25+I37</f>
        <v>0</v>
      </c>
      <c r="C54" s="35">
        <f t="shared" si="7"/>
        <v>0</v>
      </c>
    </row>
    <row r="55" spans="1:3" ht="12.75" hidden="1">
      <c r="A55" s="22" t="s">
        <v>16</v>
      </c>
      <c r="B55" s="21">
        <f>I26+I38</f>
        <v>0</v>
      </c>
      <c r="C55" s="35">
        <f t="shared" si="7"/>
        <v>0</v>
      </c>
    </row>
    <row r="56" spans="1:3" ht="12.75" hidden="1">
      <c r="A56" s="22" t="s">
        <v>20</v>
      </c>
      <c r="B56" s="21">
        <f>I39</f>
        <v>0</v>
      </c>
      <c r="C56" s="35">
        <f t="shared" si="7"/>
        <v>0</v>
      </c>
    </row>
    <row r="57" spans="1:3" ht="12.75" hidden="1">
      <c r="A57" s="22" t="s">
        <v>55</v>
      </c>
      <c r="B57" s="21">
        <v>0</v>
      </c>
      <c r="C57" s="35"/>
    </row>
    <row r="58" spans="1:2" ht="12.75">
      <c r="A58" s="29" t="s">
        <v>17</v>
      </c>
      <c r="B58" s="24">
        <f>SUM(B49:B56)</f>
        <v>43217905.7972025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110" zoomScaleNormal="110" zoomScalePageLayoutView="0" workbookViewId="0" topLeftCell="A3">
      <selection activeCell="F19" sqref="F19"/>
    </sheetView>
  </sheetViews>
  <sheetFormatPr defaultColWidth="9.140625" defaultRowHeight="15"/>
  <cols>
    <col min="1" max="1" width="38.7109375" style="2" customWidth="1"/>
    <col min="2" max="2" width="17.00390625" style="2" customWidth="1"/>
    <col min="3" max="4" width="15.421875" style="2" customWidth="1"/>
    <col min="5" max="5" width="15.8515625" style="2" customWidth="1"/>
    <col min="6" max="6" width="16.00390625" style="2" bestFit="1" customWidth="1"/>
    <col min="7" max="8" width="15.57421875" style="2" customWidth="1"/>
    <col min="9" max="9" width="13.421875" style="2" bestFit="1" customWidth="1"/>
    <col min="10" max="10" width="15.28125" style="2" bestFit="1" customWidth="1"/>
    <col min="11" max="11" width="12.28125" style="2" bestFit="1" customWidth="1"/>
    <col min="12" max="16384" width="9.140625" style="2" customWidth="1"/>
  </cols>
  <sheetData>
    <row r="1" ht="19.5">
      <c r="A1" s="1" t="s">
        <v>0</v>
      </c>
    </row>
    <row r="2" ht="19.5">
      <c r="A2" s="1" t="s">
        <v>35</v>
      </c>
    </row>
    <row r="3" spans="1:8" ht="12.75" customHeight="1">
      <c r="A3" s="5"/>
      <c r="B3" s="4"/>
      <c r="C3" s="4"/>
      <c r="D3" s="4"/>
      <c r="E3" s="4"/>
      <c r="F3" s="4"/>
      <c r="G3" s="4"/>
      <c r="H3" s="4"/>
    </row>
    <row r="4" spans="1:8" ht="12.75" customHeight="1">
      <c r="A4" s="5" t="s">
        <v>1</v>
      </c>
      <c r="B4" s="4"/>
      <c r="C4" s="4"/>
      <c r="D4" s="4"/>
      <c r="E4" s="4"/>
      <c r="F4" s="4"/>
      <c r="G4" s="4"/>
      <c r="H4" s="4"/>
    </row>
    <row r="5" spans="2:8" ht="12.75" customHeight="1">
      <c r="B5" s="4"/>
      <c r="C5" s="4"/>
      <c r="D5" s="4"/>
      <c r="E5" s="4"/>
      <c r="F5" s="4"/>
      <c r="G5" s="4"/>
      <c r="H5" s="4"/>
    </row>
    <row r="6" spans="1:8" ht="12.75" customHeight="1">
      <c r="A6" s="6" t="s">
        <v>2</v>
      </c>
      <c r="B6" s="7"/>
      <c r="C6" s="7"/>
      <c r="D6" s="7"/>
      <c r="E6" s="8"/>
      <c r="F6" s="8"/>
      <c r="G6" s="8"/>
      <c r="H6" s="8"/>
    </row>
    <row r="7" spans="1:8" ht="18.75" customHeight="1">
      <c r="A7" s="9" t="s">
        <v>3</v>
      </c>
      <c r="B7" s="10">
        <v>41974</v>
      </c>
      <c r="C7" s="10">
        <v>42005</v>
      </c>
      <c r="D7" s="10">
        <v>42036</v>
      </c>
      <c r="E7" s="10">
        <v>42064</v>
      </c>
      <c r="F7" s="10">
        <v>42095</v>
      </c>
      <c r="G7" s="10">
        <v>42125</v>
      </c>
      <c r="H7" s="10">
        <v>42156</v>
      </c>
    </row>
    <row r="8" spans="1:8" ht="18.75" customHeight="1">
      <c r="A8" s="11" t="s">
        <v>45</v>
      </c>
      <c r="B8" s="37">
        <f>'UFPB 1'!B8</f>
        <v>1000000000</v>
      </c>
      <c r="C8" s="37">
        <f>'UFPB 1'!C8</f>
        <v>1007025000</v>
      </c>
      <c r="D8" s="37">
        <f>'UFPB 1'!D8</f>
        <v>1014120250</v>
      </c>
      <c r="E8" s="37">
        <f>'UFPB 1'!E8</f>
        <v>1021286452.5</v>
      </c>
      <c r="F8" s="37">
        <f>'UFPB 1'!F8</f>
        <v>1028524317.025</v>
      </c>
      <c r="G8" s="37">
        <f>'UFPB 1'!G8</f>
        <v>1035834560.19525</v>
      </c>
      <c r="H8" s="51">
        <f>'UFPB 1'!H8</f>
        <v>1043217905.7972026</v>
      </c>
    </row>
    <row r="9" spans="1:8" ht="18.75" customHeight="1">
      <c r="A9" s="12" t="s">
        <v>46</v>
      </c>
      <c r="B9" s="38">
        <f>B10+B11</f>
        <v>1000000000</v>
      </c>
      <c r="C9" s="38">
        <f>C10+C11</f>
        <v>1007025000</v>
      </c>
      <c r="D9" s="38">
        <f>D10+D11</f>
        <v>1014120250</v>
      </c>
      <c r="E9" s="38">
        <f>E10+E11</f>
        <v>1021286452.5</v>
      </c>
      <c r="F9" s="38">
        <f>F10+F11</f>
        <v>1028524317.025</v>
      </c>
      <c r="G9" s="38">
        <f>G10+G11</f>
        <v>1035834560.19525</v>
      </c>
      <c r="H9" s="38">
        <f>H10+H11</f>
        <v>1043217905.7972025</v>
      </c>
    </row>
    <row r="10" spans="1:8" ht="18.75" customHeight="1">
      <c r="A10" s="13" t="s">
        <v>5</v>
      </c>
      <c r="B10" s="39">
        <f>'UFPB 1'!B10</f>
        <v>600000000</v>
      </c>
      <c r="C10" s="39">
        <f>'UFPB 1'!C10</f>
        <v>601025000</v>
      </c>
      <c r="D10" s="39">
        <f>'UFPB 1'!D10</f>
        <v>602060250</v>
      </c>
      <c r="E10" s="39">
        <f>'UFPB 1'!E10</f>
        <v>603105852.5</v>
      </c>
      <c r="F10" s="39">
        <f>'UFPB 1'!F10</f>
        <v>604161911.025</v>
      </c>
      <c r="G10" s="39">
        <f>'UFPB 1'!G10</f>
        <v>605228530.13525</v>
      </c>
      <c r="H10" s="39">
        <f>'UFPB 1'!H10</f>
        <v>606305815.4366025</v>
      </c>
    </row>
    <row r="11" spans="1:8" ht="18.75" customHeight="1">
      <c r="A11" s="13" t="s">
        <v>6</v>
      </c>
      <c r="B11" s="39">
        <f>'UFPB 1'!B11</f>
        <v>400000000</v>
      </c>
      <c r="C11" s="39">
        <f>'UFPB 1'!C11</f>
        <v>406000000</v>
      </c>
      <c r="D11" s="39">
        <f>'UFPB 1'!D11</f>
        <v>412060000</v>
      </c>
      <c r="E11" s="39">
        <f>'UFPB 1'!E11</f>
        <v>418180600</v>
      </c>
      <c r="F11" s="39">
        <f>'UFPB 1'!F11</f>
        <v>424362406</v>
      </c>
      <c r="G11" s="39">
        <f>'UFPB 1'!G11</f>
        <v>430606030.06</v>
      </c>
      <c r="H11" s="39">
        <f>'UFPB 1'!H11</f>
        <v>436912090.3606</v>
      </c>
    </row>
    <row r="12" spans="1:8" ht="18.75" customHeight="1">
      <c r="A12" s="53" t="s">
        <v>52</v>
      </c>
      <c r="B12" s="60">
        <f>B8-B9</f>
        <v>0</v>
      </c>
      <c r="C12" s="60">
        <f>C8-C9</f>
        <v>0</v>
      </c>
      <c r="D12" s="60">
        <f>D8-D9</f>
        <v>0</v>
      </c>
      <c r="E12" s="60">
        <f>E8-E9</f>
        <v>0</v>
      </c>
      <c r="F12" s="60">
        <f>F8-F9</f>
        <v>0</v>
      </c>
      <c r="G12" s="60">
        <f>G8-G9</f>
        <v>0</v>
      </c>
      <c r="H12" s="61">
        <f>H8-H9</f>
        <v>0</v>
      </c>
    </row>
    <row r="13" spans="1:8" ht="12.75" customHeight="1">
      <c r="A13" s="41"/>
      <c r="B13" s="42"/>
      <c r="C13" s="43"/>
      <c r="D13" s="43"/>
      <c r="E13" s="43"/>
      <c r="F13" s="43"/>
      <c r="G13" s="43"/>
      <c r="H13" s="43"/>
    </row>
    <row r="14" spans="1:8" ht="12.75" customHeight="1">
      <c r="A14" s="41"/>
      <c r="B14" s="42"/>
      <c r="C14" s="43"/>
      <c r="D14" s="43"/>
      <c r="E14" s="43"/>
      <c r="F14" s="43"/>
      <c r="G14" s="43"/>
      <c r="H14" s="43"/>
    </row>
    <row r="15" spans="2:9" ht="12.75">
      <c r="B15" s="4"/>
      <c r="C15" s="44">
        <v>42005</v>
      </c>
      <c r="D15" s="44">
        <v>42036</v>
      </c>
      <c r="E15" s="44">
        <v>42064</v>
      </c>
      <c r="F15" s="44">
        <v>42095</v>
      </c>
      <c r="G15" s="44">
        <v>42125</v>
      </c>
      <c r="H15" s="44">
        <v>42156</v>
      </c>
      <c r="I15" s="44" t="s">
        <v>8</v>
      </c>
    </row>
    <row r="16" spans="1:9" ht="12.75">
      <c r="A16" s="29" t="s">
        <v>88</v>
      </c>
      <c r="B16" s="4"/>
      <c r="C16" s="14"/>
      <c r="D16" s="14"/>
      <c r="E16" s="14"/>
      <c r="F16" s="14"/>
      <c r="G16" s="14"/>
      <c r="H16" s="14"/>
      <c r="I16" s="14"/>
    </row>
    <row r="17" spans="1:11" ht="12.75">
      <c r="A17" s="18" t="s">
        <v>12</v>
      </c>
      <c r="B17" s="18"/>
      <c r="C17" s="100">
        <f>(C18*0.5%)*-1</f>
        <v>25000</v>
      </c>
      <c r="D17" s="100">
        <f>(D18*0.5%)*-1</f>
        <v>25012.5</v>
      </c>
      <c r="E17" s="100">
        <f>(E18*0.5%)*-1</f>
        <v>25025</v>
      </c>
      <c r="F17" s="100">
        <f>(F18*0.5%)*-1</f>
        <v>25012.5</v>
      </c>
      <c r="G17" s="100">
        <f>(G18*0.5%)*-1</f>
        <v>25012.5</v>
      </c>
      <c r="H17" s="100">
        <f>(H18*0.5%)*-1</f>
        <v>25012.5</v>
      </c>
      <c r="I17" s="101">
        <f>SUM(C17:H17)</f>
        <v>150075</v>
      </c>
      <c r="K17" s="21"/>
    </row>
    <row r="18" spans="1:11" ht="12.75">
      <c r="A18" s="98" t="s">
        <v>11</v>
      </c>
      <c r="B18" s="98"/>
      <c r="C18" s="99">
        <v>-5000000</v>
      </c>
      <c r="D18" s="99">
        <f>-5000000-2500</f>
        <v>-5002500</v>
      </c>
      <c r="E18" s="99">
        <f>-5000000-5000</f>
        <v>-5005000</v>
      </c>
      <c r="F18" s="99">
        <f>-5000000-2500</f>
        <v>-5002500</v>
      </c>
      <c r="G18" s="99">
        <f>-5000000-2500</f>
        <v>-5002500</v>
      </c>
      <c r="H18" s="99">
        <f>-5000000-2500</f>
        <v>-5002500</v>
      </c>
      <c r="I18" s="102">
        <f>SUM(C18:H18)</f>
        <v>-30015000</v>
      </c>
      <c r="K18" s="21"/>
    </row>
    <row r="19" ht="12.75">
      <c r="I19" s="29"/>
    </row>
    <row r="20" spans="1:9" ht="12.75">
      <c r="A20" s="2" t="s">
        <v>76</v>
      </c>
      <c r="I20" s="29"/>
    </row>
    <row r="21" spans="1:9" ht="12.75">
      <c r="A21" s="98" t="s">
        <v>12</v>
      </c>
      <c r="B21" s="98"/>
      <c r="C21" s="99">
        <f>'UFPB 1'!C35</f>
        <v>2000000</v>
      </c>
      <c r="D21" s="99">
        <f>'UFPB 1'!D35</f>
        <v>2000000</v>
      </c>
      <c r="E21" s="99">
        <f>'UFPB 1'!E35</f>
        <v>2000000</v>
      </c>
      <c r="F21" s="99">
        <f>'UFPB 1'!F35</f>
        <v>2000000</v>
      </c>
      <c r="G21" s="99">
        <f>'UFPB 1'!G35</f>
        <v>2000000</v>
      </c>
      <c r="H21" s="99">
        <f>'UFPB 1'!H35</f>
        <v>2000000</v>
      </c>
      <c r="I21" s="102">
        <f>SUM(C21:H21)</f>
        <v>12000000</v>
      </c>
    </row>
    <row r="24" ht="15.75">
      <c r="A24" s="5" t="s">
        <v>26</v>
      </c>
    </row>
    <row r="26" spans="1:2" ht="12.75">
      <c r="A26" s="29" t="s">
        <v>4</v>
      </c>
      <c r="B26" s="62">
        <f>H8</f>
        <v>1043217905.7972026</v>
      </c>
    </row>
    <row r="27" ht="12.75">
      <c r="B27" s="63"/>
    </row>
    <row r="28" spans="1:3" ht="12.75">
      <c r="A28" s="29" t="s">
        <v>27</v>
      </c>
      <c r="B28" s="64">
        <f>SUM(B29:B34)</f>
        <v>925000000</v>
      </c>
      <c r="C28" s="50">
        <f>B28/B26</f>
        <v>0.886679566042472</v>
      </c>
    </row>
    <row r="29" spans="1:6" ht="12.75">
      <c r="A29" s="46" t="s">
        <v>38</v>
      </c>
      <c r="B29" s="65">
        <v>65000000</v>
      </c>
      <c r="C29" s="103">
        <f>SUM(B29:B31)/$B$28</f>
        <v>0.35135135135135137</v>
      </c>
      <c r="E29" s="47"/>
      <c r="F29" s="36"/>
    </row>
    <row r="30" spans="1:6" ht="12.75">
      <c r="A30" s="46" t="s">
        <v>34</v>
      </c>
      <c r="B30" s="65">
        <f>B29</f>
        <v>65000000</v>
      </c>
      <c r="C30" s="103"/>
      <c r="F30" s="36"/>
    </row>
    <row r="31" spans="1:6" ht="12.75">
      <c r="A31" s="46" t="s">
        <v>37</v>
      </c>
      <c r="B31" s="65">
        <f>B30*3</f>
        <v>195000000</v>
      </c>
      <c r="C31" s="103"/>
      <c r="F31" s="36"/>
    </row>
    <row r="32" spans="1:6" ht="12.75">
      <c r="A32" s="46" t="s">
        <v>30</v>
      </c>
      <c r="B32" s="66">
        <v>250000000</v>
      </c>
      <c r="C32" s="103">
        <f>SUM(B32:B34)/$B$28</f>
        <v>0.6486486486486487</v>
      </c>
      <c r="E32" s="48"/>
      <c r="F32" s="36"/>
    </row>
    <row r="33" spans="1:3" ht="12.75">
      <c r="A33" s="46" t="s">
        <v>32</v>
      </c>
      <c r="B33" s="66">
        <v>140000000</v>
      </c>
      <c r="C33" s="103"/>
    </row>
    <row r="34" spans="1:3" ht="12.75">
      <c r="A34" s="46" t="s">
        <v>31</v>
      </c>
      <c r="B34" s="66">
        <v>210000000</v>
      </c>
      <c r="C34" s="103"/>
    </row>
    <row r="35" spans="1:3" ht="8.25" customHeight="1">
      <c r="A35" s="46"/>
      <c r="B35" s="63"/>
      <c r="C35" s="49"/>
    </row>
    <row r="36" spans="1:3" ht="12.75">
      <c r="A36" s="29" t="s">
        <v>28</v>
      </c>
      <c r="B36" s="64">
        <v>52000000</v>
      </c>
      <c r="C36" s="50">
        <f>B36/$B$26</f>
        <v>0.04984577019914437</v>
      </c>
    </row>
    <row r="37" spans="1:3" ht="12.75">
      <c r="A37" s="29" t="s">
        <v>33</v>
      </c>
      <c r="B37" s="64">
        <f>B26-(B28+B36+B38+B39)</f>
        <v>6217905.797202587</v>
      </c>
      <c r="C37" s="52">
        <f>B37/$B$26</f>
        <v>0.005960313528601688</v>
      </c>
    </row>
    <row r="38" spans="1:3" ht="12.75">
      <c r="A38" s="29" t="s">
        <v>36</v>
      </c>
      <c r="B38" s="64">
        <f>C18*-5</f>
        <v>25000000</v>
      </c>
      <c r="C38" s="50">
        <f>B38/$B$26</f>
        <v>0.023964312595742485</v>
      </c>
    </row>
    <row r="39" spans="1:3" ht="12.75">
      <c r="A39" s="29" t="s">
        <v>29</v>
      </c>
      <c r="B39" s="64">
        <v>35000000</v>
      </c>
      <c r="C39" s="50">
        <f>B39/$B$26</f>
        <v>0.03355003763403948</v>
      </c>
    </row>
  </sheetData>
  <sheetProtection/>
  <mergeCells count="2">
    <mergeCell ref="C29:C31"/>
    <mergeCell ref="C32:C3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0"/>
  <sheetViews>
    <sheetView zoomScalePageLayoutView="0" workbookViewId="0" topLeftCell="A9">
      <selection activeCell="Q27" sqref="Q27"/>
    </sheetView>
  </sheetViews>
  <sheetFormatPr defaultColWidth="9.140625" defaultRowHeight="15"/>
  <cols>
    <col min="1" max="1" width="2.8515625" style="0" customWidth="1"/>
    <col min="3" max="3" width="20.140625" style="0" customWidth="1"/>
    <col min="4" max="4" width="24.00390625" style="0" customWidth="1"/>
    <col min="5" max="5" width="12.140625" style="0" customWidth="1"/>
  </cols>
  <sheetData>
    <row r="3" spans="2:5" ht="15">
      <c r="B3" s="104" t="s">
        <v>60</v>
      </c>
      <c r="C3" s="105"/>
      <c r="D3" s="105"/>
      <c r="E3" s="104"/>
    </row>
    <row r="4" spans="2:5" ht="15">
      <c r="B4" s="106" t="s">
        <v>57</v>
      </c>
      <c r="C4" s="83" t="s">
        <v>58</v>
      </c>
      <c r="D4" s="79" t="s">
        <v>59</v>
      </c>
      <c r="E4" s="108" t="s">
        <v>61</v>
      </c>
    </row>
    <row r="5" spans="2:5" ht="18" customHeight="1">
      <c r="B5" s="107"/>
      <c r="C5" s="84" t="s">
        <v>64</v>
      </c>
      <c r="D5" s="81" t="s">
        <v>65</v>
      </c>
      <c r="E5" s="109"/>
    </row>
    <row r="6" spans="2:6" ht="15">
      <c r="B6" s="73">
        <v>2009</v>
      </c>
      <c r="C6" s="82">
        <v>216</v>
      </c>
      <c r="D6" s="82">
        <v>195</v>
      </c>
      <c r="E6" s="72">
        <f>C6-D6</f>
        <v>21</v>
      </c>
      <c r="F6" s="69"/>
    </row>
    <row r="7" spans="2:7" ht="15">
      <c r="B7" s="73">
        <f>B6+1</f>
        <v>2010</v>
      </c>
      <c r="C7" s="73">
        <v>205</v>
      </c>
      <c r="D7" s="73">
        <v>193</v>
      </c>
      <c r="E7" s="72">
        <f aca="true" t="shared" si="0" ref="E7:E12">C7-D7</f>
        <v>12</v>
      </c>
      <c r="F7" s="69"/>
      <c r="G7" s="70"/>
    </row>
    <row r="8" spans="2:7" ht="15">
      <c r="B8" s="73">
        <f>B7+1</f>
        <v>2011</v>
      </c>
      <c r="C8" s="73">
        <v>206</v>
      </c>
      <c r="D8" s="73">
        <v>198</v>
      </c>
      <c r="E8" s="72">
        <f t="shared" si="0"/>
        <v>8</v>
      </c>
      <c r="F8" s="69"/>
      <c r="G8" s="70"/>
    </row>
    <row r="9" spans="2:7" ht="15">
      <c r="B9" s="73">
        <f>B8+1</f>
        <v>2012</v>
      </c>
      <c r="C9" s="73">
        <v>208</v>
      </c>
      <c r="D9" s="73">
        <v>204</v>
      </c>
      <c r="E9" s="72">
        <f t="shared" si="0"/>
        <v>4</v>
      </c>
      <c r="F9" s="69"/>
      <c r="G9" s="70"/>
    </row>
    <row r="10" spans="2:7" ht="15">
      <c r="B10" s="73">
        <f>B9+1</f>
        <v>2013</v>
      </c>
      <c r="C10" s="73">
        <v>200</v>
      </c>
      <c r="D10" s="73">
        <v>201</v>
      </c>
      <c r="E10" s="72">
        <f t="shared" si="0"/>
        <v>-1</v>
      </c>
      <c r="F10" s="69"/>
      <c r="G10" s="70"/>
    </row>
    <row r="11" spans="2:7" ht="15">
      <c r="B11" s="73">
        <f>B10+1</f>
        <v>2014</v>
      </c>
      <c r="C11" s="73">
        <v>193</v>
      </c>
      <c r="D11" s="73">
        <v>197</v>
      </c>
      <c r="E11" s="72">
        <f t="shared" si="0"/>
        <v>-4</v>
      </c>
      <c r="F11" s="69"/>
      <c r="G11" s="70"/>
    </row>
    <row r="12" spans="2:7" ht="15">
      <c r="B12" s="73">
        <f>B11+1</f>
        <v>2015</v>
      </c>
      <c r="C12" s="73">
        <v>193</v>
      </c>
      <c r="D12" s="73">
        <v>198</v>
      </c>
      <c r="E12" s="72">
        <f t="shared" si="0"/>
        <v>-5</v>
      </c>
      <c r="F12" s="69"/>
      <c r="G12" s="70"/>
    </row>
    <row r="13" spans="2:6" ht="15">
      <c r="B13" s="73" t="s">
        <v>8</v>
      </c>
      <c r="C13" s="73">
        <f>SUM(C6:C12)</f>
        <v>1421</v>
      </c>
      <c r="D13" s="73">
        <f>SUM(D6:D12)</f>
        <v>1386</v>
      </c>
      <c r="E13" s="72">
        <f>C13-D13</f>
        <v>35</v>
      </c>
      <c r="F13" s="69"/>
    </row>
    <row r="19" spans="2:4" ht="15">
      <c r="B19" t="s">
        <v>80</v>
      </c>
      <c r="D19" s="92">
        <v>5000</v>
      </c>
    </row>
    <row r="21" spans="2:5" ht="15">
      <c r="B21" s="94" t="s">
        <v>81</v>
      </c>
      <c r="C21" s="95"/>
      <c r="D21" s="95"/>
      <c r="E21" s="96"/>
    </row>
    <row r="22" spans="2:6" ht="30">
      <c r="B22" s="106" t="s">
        <v>57</v>
      </c>
      <c r="C22" s="79" t="s">
        <v>62</v>
      </c>
      <c r="D22" s="79" t="s">
        <v>63</v>
      </c>
      <c r="E22" s="79" t="s">
        <v>84</v>
      </c>
      <c r="F22" s="93" t="s">
        <v>83</v>
      </c>
    </row>
    <row r="23" spans="2:6" ht="15">
      <c r="B23" s="107"/>
      <c r="C23" s="81" t="s">
        <v>64</v>
      </c>
      <c r="D23" s="81" t="s">
        <v>65</v>
      </c>
      <c r="E23" s="81"/>
      <c r="F23" s="81" t="s">
        <v>82</v>
      </c>
    </row>
    <row r="24" spans="2:8" ht="15">
      <c r="B24" s="77">
        <v>2009</v>
      </c>
      <c r="C24" s="78">
        <f>D19-C6</f>
        <v>4784</v>
      </c>
      <c r="D24" s="78">
        <f>D19-D6</f>
        <v>4805</v>
      </c>
      <c r="E24" s="97">
        <v>1</v>
      </c>
      <c r="F24" s="80">
        <f>C24/D24</f>
        <v>0.9956295525494276</v>
      </c>
      <c r="H24" s="74"/>
    </row>
    <row r="25" spans="2:8" ht="15">
      <c r="B25" s="72">
        <f>B24+1</f>
        <v>2010</v>
      </c>
      <c r="C25" s="75">
        <f aca="true" t="shared" si="1" ref="C25:D30">C24-C7</f>
        <v>4579</v>
      </c>
      <c r="D25" s="75">
        <f t="shared" si="1"/>
        <v>4612</v>
      </c>
      <c r="E25" s="97">
        <v>1</v>
      </c>
      <c r="F25" s="76">
        <f aca="true" t="shared" si="2" ref="F25:F30">C25/D25</f>
        <v>0.9928447528187337</v>
      </c>
      <c r="H25" s="74"/>
    </row>
    <row r="26" spans="2:8" ht="15">
      <c r="B26" s="72">
        <f>B25+1</f>
        <v>2011</v>
      </c>
      <c r="C26" s="75">
        <f t="shared" si="1"/>
        <v>4373</v>
      </c>
      <c r="D26" s="75">
        <f t="shared" si="1"/>
        <v>4414</v>
      </c>
      <c r="E26" s="97">
        <v>1</v>
      </c>
      <c r="F26" s="76">
        <f t="shared" si="2"/>
        <v>0.9907113729043951</v>
      </c>
      <c r="H26" s="74"/>
    </row>
    <row r="27" spans="2:8" ht="15">
      <c r="B27" s="72">
        <f>B26+1</f>
        <v>2012</v>
      </c>
      <c r="C27" s="75">
        <f t="shared" si="1"/>
        <v>4165</v>
      </c>
      <c r="D27" s="75">
        <f t="shared" si="1"/>
        <v>4210</v>
      </c>
      <c r="E27" s="97">
        <v>1</v>
      </c>
      <c r="F27" s="76">
        <f t="shared" si="2"/>
        <v>0.9893111638954869</v>
      </c>
      <c r="H27" s="74"/>
    </row>
    <row r="28" spans="2:8" ht="15">
      <c r="B28" s="72">
        <f>B27+1</f>
        <v>2013</v>
      </c>
      <c r="C28" s="75">
        <f t="shared" si="1"/>
        <v>3965</v>
      </c>
      <c r="D28" s="75">
        <f t="shared" si="1"/>
        <v>4009</v>
      </c>
      <c r="E28" s="97">
        <v>1</v>
      </c>
      <c r="F28" s="76">
        <f t="shared" si="2"/>
        <v>0.9890246944375156</v>
      </c>
      <c r="H28" s="74"/>
    </row>
    <row r="29" spans="2:8" ht="15">
      <c r="B29" s="72">
        <f>B28+1</f>
        <v>2014</v>
      </c>
      <c r="C29" s="75">
        <f t="shared" si="1"/>
        <v>3772</v>
      </c>
      <c r="D29" s="75">
        <f t="shared" si="1"/>
        <v>3812</v>
      </c>
      <c r="E29" s="97">
        <v>1</v>
      </c>
      <c r="F29" s="76">
        <f t="shared" si="2"/>
        <v>0.9895068205666316</v>
      </c>
      <c r="H29" s="74"/>
    </row>
    <row r="30" spans="2:8" ht="15">
      <c r="B30" s="72">
        <f>B29+1</f>
        <v>2015</v>
      </c>
      <c r="C30" s="75">
        <f t="shared" si="1"/>
        <v>3579</v>
      </c>
      <c r="D30" s="75">
        <f t="shared" si="1"/>
        <v>3614</v>
      </c>
      <c r="E30" s="97">
        <v>1</v>
      </c>
      <c r="F30" s="76">
        <f t="shared" si="2"/>
        <v>0.9903154399557277</v>
      </c>
      <c r="H30" s="74"/>
    </row>
  </sheetData>
  <sheetProtection/>
  <mergeCells count="4">
    <mergeCell ref="B3:E3"/>
    <mergeCell ref="B22:B23"/>
    <mergeCell ref="B4:B5"/>
    <mergeCell ref="E4:E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2.421875" style="0" bestFit="1" customWidth="1"/>
    <col min="3" max="3" width="22.7109375" style="0" bestFit="1" customWidth="1"/>
    <col min="4" max="4" width="10.7109375" style="0" bestFit="1" customWidth="1"/>
  </cols>
  <sheetData>
    <row r="1" ht="15">
      <c r="A1" t="s">
        <v>75</v>
      </c>
    </row>
    <row r="3" spans="1:4" ht="15">
      <c r="A3" t="s">
        <v>68</v>
      </c>
      <c r="B3" t="s">
        <v>66</v>
      </c>
      <c r="C3" t="s">
        <v>67</v>
      </c>
      <c r="D3" t="s">
        <v>69</v>
      </c>
    </row>
    <row r="4" spans="1:4" ht="15">
      <c r="A4">
        <v>2015</v>
      </c>
      <c r="B4" s="86">
        <v>0.0705</v>
      </c>
      <c r="C4" s="86">
        <v>0.05</v>
      </c>
      <c r="D4" s="86">
        <v>0.0598</v>
      </c>
    </row>
    <row r="5" spans="1:4" ht="15">
      <c r="A5">
        <f>A4+1</f>
        <v>2016</v>
      </c>
      <c r="B5" s="86">
        <v>0.0711</v>
      </c>
      <c r="C5" s="86">
        <f>C4</f>
        <v>0.05</v>
      </c>
      <c r="D5" s="86">
        <f>D4</f>
        <v>0.0598</v>
      </c>
    </row>
    <row r="6" spans="1:4" ht="15">
      <c r="A6">
        <f aca="true" t="shared" si="0" ref="A6:A19">A5+1</f>
        <v>2017</v>
      </c>
      <c r="B6" s="86">
        <v>0.0694</v>
      </c>
      <c r="C6" s="86">
        <f aca="true" t="shared" si="1" ref="C6:C19">C5</f>
        <v>0.05</v>
      </c>
      <c r="D6" s="86">
        <f aca="true" t="shared" si="2" ref="D6:D19">D5</f>
        <v>0.0598</v>
      </c>
    </row>
    <row r="7" spans="1:4" ht="15">
      <c r="A7">
        <f t="shared" si="0"/>
        <v>2018</v>
      </c>
      <c r="B7" s="86">
        <v>0.0665</v>
      </c>
      <c r="C7" s="86">
        <f t="shared" si="1"/>
        <v>0.05</v>
      </c>
      <c r="D7" s="86">
        <f t="shared" si="2"/>
        <v>0.0598</v>
      </c>
    </row>
    <row r="8" spans="1:4" ht="15">
      <c r="A8">
        <f t="shared" si="0"/>
        <v>2019</v>
      </c>
      <c r="B8" s="86">
        <v>0.068</v>
      </c>
      <c r="C8" s="86">
        <f t="shared" si="1"/>
        <v>0.05</v>
      </c>
      <c r="D8" s="86">
        <f t="shared" si="2"/>
        <v>0.0598</v>
      </c>
    </row>
    <row r="9" spans="1:4" ht="15">
      <c r="A9">
        <f t="shared" si="0"/>
        <v>2020</v>
      </c>
      <c r="B9" s="86">
        <v>0.0677</v>
      </c>
      <c r="C9" s="86">
        <f t="shared" si="1"/>
        <v>0.05</v>
      </c>
      <c r="D9" s="86">
        <f t="shared" si="2"/>
        <v>0.0598</v>
      </c>
    </row>
    <row r="10" spans="1:4" ht="15">
      <c r="A10">
        <f t="shared" si="0"/>
        <v>2021</v>
      </c>
      <c r="B10" s="86">
        <v>0.0658</v>
      </c>
      <c r="C10" s="86">
        <f t="shared" si="1"/>
        <v>0.05</v>
      </c>
      <c r="D10" s="86">
        <f t="shared" si="2"/>
        <v>0.0598</v>
      </c>
    </row>
    <row r="11" spans="1:4" ht="15">
      <c r="A11">
        <f t="shared" si="0"/>
        <v>2022</v>
      </c>
      <c r="B11" s="86">
        <v>0.0633</v>
      </c>
      <c r="C11" s="86">
        <f t="shared" si="1"/>
        <v>0.05</v>
      </c>
      <c r="D11" s="86">
        <f t="shared" si="2"/>
        <v>0.0598</v>
      </c>
    </row>
    <row r="12" spans="1:4" ht="15">
      <c r="A12">
        <f t="shared" si="0"/>
        <v>2023</v>
      </c>
      <c r="B12" s="86">
        <v>0.0634</v>
      </c>
      <c r="C12" s="86">
        <f t="shared" si="1"/>
        <v>0.05</v>
      </c>
      <c r="D12" s="86">
        <f t="shared" si="2"/>
        <v>0.0598</v>
      </c>
    </row>
    <row r="13" spans="1:4" ht="15">
      <c r="A13">
        <f t="shared" si="0"/>
        <v>2024</v>
      </c>
      <c r="B13" s="86">
        <v>0.0675</v>
      </c>
      <c r="C13" s="86">
        <f t="shared" si="1"/>
        <v>0.05</v>
      </c>
      <c r="D13" s="86">
        <f t="shared" si="2"/>
        <v>0.0598</v>
      </c>
    </row>
    <row r="14" spans="1:4" ht="15">
      <c r="A14">
        <f t="shared" si="0"/>
        <v>2025</v>
      </c>
      <c r="B14" s="86">
        <v>0.0596</v>
      </c>
      <c r="C14" s="86">
        <f t="shared" si="1"/>
        <v>0.05</v>
      </c>
      <c r="D14" s="86">
        <f t="shared" si="2"/>
        <v>0.0598</v>
      </c>
    </row>
    <row r="15" spans="1:4" ht="15">
      <c r="A15">
        <f t="shared" si="0"/>
        <v>2026</v>
      </c>
      <c r="B15" s="86">
        <v>0.0459</v>
      </c>
      <c r="C15" s="86">
        <f t="shared" si="1"/>
        <v>0.05</v>
      </c>
      <c r="D15" s="86">
        <f t="shared" si="2"/>
        <v>0.0598</v>
      </c>
    </row>
    <row r="16" spans="1:4" ht="15">
      <c r="A16">
        <f t="shared" si="0"/>
        <v>2027</v>
      </c>
      <c r="B16" s="86">
        <v>0.0386</v>
      </c>
      <c r="C16" s="86">
        <f t="shared" si="1"/>
        <v>0.05</v>
      </c>
      <c r="D16" s="86">
        <f t="shared" si="2"/>
        <v>0.0598</v>
      </c>
    </row>
    <row r="17" spans="1:4" ht="15">
      <c r="A17">
        <f t="shared" si="0"/>
        <v>2028</v>
      </c>
      <c r="B17" s="86">
        <v>0.0388</v>
      </c>
      <c r="C17" s="86">
        <f t="shared" si="1"/>
        <v>0.05</v>
      </c>
      <c r="D17" s="86">
        <f t="shared" si="2"/>
        <v>0.0598</v>
      </c>
    </row>
    <row r="18" spans="1:4" ht="15">
      <c r="A18">
        <f t="shared" si="0"/>
        <v>2029</v>
      </c>
      <c r="B18" s="86">
        <v>0.0426</v>
      </c>
      <c r="C18" s="86">
        <f t="shared" si="1"/>
        <v>0.05</v>
      </c>
      <c r="D18" s="86">
        <f t="shared" si="2"/>
        <v>0.0598</v>
      </c>
    </row>
    <row r="19" spans="1:4" ht="15">
      <c r="A19">
        <f t="shared" si="0"/>
        <v>2030</v>
      </c>
      <c r="B19" s="86">
        <v>0.0438</v>
      </c>
      <c r="C19" s="86">
        <f t="shared" si="1"/>
        <v>0.05</v>
      </c>
      <c r="D19" s="86">
        <f t="shared" si="2"/>
        <v>0.0598</v>
      </c>
    </row>
    <row r="23" spans="1:4" ht="15">
      <c r="A23" t="s">
        <v>68</v>
      </c>
      <c r="B23" t="s">
        <v>66</v>
      </c>
      <c r="C23" t="s">
        <v>67</v>
      </c>
      <c r="D23" t="s">
        <v>70</v>
      </c>
    </row>
    <row r="24" spans="1:5" ht="15">
      <c r="A24">
        <v>2015</v>
      </c>
      <c r="B24" s="86">
        <v>0.05999999999999999</v>
      </c>
      <c r="C24" s="86">
        <v>0.05</v>
      </c>
      <c r="D24" s="86">
        <v>0.0475</v>
      </c>
      <c r="E24" s="85"/>
    </row>
    <row r="25" spans="1:5" ht="15">
      <c r="A25">
        <f>A24+1</f>
        <v>2016</v>
      </c>
      <c r="B25" s="86">
        <v>0.060599999999999994</v>
      </c>
      <c r="C25" s="86">
        <f>C24</f>
        <v>0.05</v>
      </c>
      <c r="D25" s="86">
        <f>D24</f>
        <v>0.0475</v>
      </c>
      <c r="E25" s="85"/>
    </row>
    <row r="26" spans="1:5" ht="15">
      <c r="A26">
        <f aca="true" t="shared" si="3" ref="A26:A39">A25+1</f>
        <v>2017</v>
      </c>
      <c r="B26" s="86">
        <v>0.0589</v>
      </c>
      <c r="C26" s="86">
        <f aca="true" t="shared" si="4" ref="C26:C39">C25</f>
        <v>0.05</v>
      </c>
      <c r="D26" s="86">
        <f aca="true" t="shared" si="5" ref="D26:D39">D25</f>
        <v>0.0475</v>
      </c>
      <c r="E26" s="85"/>
    </row>
    <row r="27" spans="1:5" ht="15">
      <c r="A27">
        <f t="shared" si="3"/>
        <v>2018</v>
      </c>
      <c r="B27" s="86">
        <v>0.056</v>
      </c>
      <c r="C27" s="86">
        <f t="shared" si="4"/>
        <v>0.05</v>
      </c>
      <c r="D27" s="86">
        <f t="shared" si="5"/>
        <v>0.0475</v>
      </c>
      <c r="E27" s="85"/>
    </row>
    <row r="28" spans="1:5" ht="15">
      <c r="A28">
        <f t="shared" si="3"/>
        <v>2019</v>
      </c>
      <c r="B28" s="86">
        <v>0.0575</v>
      </c>
      <c r="C28" s="86">
        <f t="shared" si="4"/>
        <v>0.05</v>
      </c>
      <c r="D28" s="86">
        <f t="shared" si="5"/>
        <v>0.0475</v>
      </c>
      <c r="E28" s="85"/>
    </row>
    <row r="29" spans="1:5" ht="15">
      <c r="A29">
        <f t="shared" si="3"/>
        <v>2020</v>
      </c>
      <c r="B29" s="86">
        <v>0.057199999999999994</v>
      </c>
      <c r="C29" s="86">
        <f t="shared" si="4"/>
        <v>0.05</v>
      </c>
      <c r="D29" s="86">
        <f t="shared" si="5"/>
        <v>0.0475</v>
      </c>
      <c r="E29" s="85"/>
    </row>
    <row r="30" spans="1:5" ht="15">
      <c r="A30">
        <f t="shared" si="3"/>
        <v>2021</v>
      </c>
      <c r="B30" s="86">
        <v>0.055299999999999995</v>
      </c>
      <c r="C30" s="86">
        <f t="shared" si="4"/>
        <v>0.05</v>
      </c>
      <c r="D30" s="86">
        <f t="shared" si="5"/>
        <v>0.0475</v>
      </c>
      <c r="E30" s="85"/>
    </row>
    <row r="31" spans="1:5" ht="15">
      <c r="A31">
        <f t="shared" si="3"/>
        <v>2022</v>
      </c>
      <c r="B31" s="86">
        <v>0.056</v>
      </c>
      <c r="C31" s="86">
        <f t="shared" si="4"/>
        <v>0.05</v>
      </c>
      <c r="D31" s="86">
        <f t="shared" si="5"/>
        <v>0.0475</v>
      </c>
      <c r="E31" s="85"/>
    </row>
    <row r="32" spans="1:5" ht="15">
      <c r="A32">
        <f t="shared" si="3"/>
        <v>2023</v>
      </c>
      <c r="B32" s="86">
        <v>0.0512</v>
      </c>
      <c r="C32" s="86">
        <f t="shared" si="4"/>
        <v>0.05</v>
      </c>
      <c r="D32" s="86">
        <f t="shared" si="5"/>
        <v>0.0475</v>
      </c>
      <c r="E32" s="85"/>
    </row>
    <row r="33" spans="1:5" ht="15">
      <c r="A33">
        <f t="shared" si="3"/>
        <v>2024</v>
      </c>
      <c r="B33" s="86">
        <v>0.0499</v>
      </c>
      <c r="C33" s="86">
        <f t="shared" si="4"/>
        <v>0.05</v>
      </c>
      <c r="D33" s="86">
        <f t="shared" si="5"/>
        <v>0.0475</v>
      </c>
      <c r="E33" s="85"/>
    </row>
    <row r="34" spans="1:5" ht="15">
      <c r="A34">
        <f t="shared" si="3"/>
        <v>2025</v>
      </c>
      <c r="B34" s="86">
        <v>0.0491</v>
      </c>
      <c r="C34" s="86">
        <f t="shared" si="4"/>
        <v>0.05</v>
      </c>
      <c r="D34" s="86">
        <f t="shared" si="5"/>
        <v>0.0475</v>
      </c>
      <c r="E34" s="85"/>
    </row>
    <row r="35" spans="1:5" ht="15">
      <c r="A35">
        <f t="shared" si="3"/>
        <v>2026</v>
      </c>
      <c r="B35" s="86">
        <v>0.0483</v>
      </c>
      <c r="C35" s="86">
        <f t="shared" si="4"/>
        <v>0.05</v>
      </c>
      <c r="D35" s="86">
        <f t="shared" si="5"/>
        <v>0.0475</v>
      </c>
      <c r="E35" s="85"/>
    </row>
    <row r="36" spans="1:5" ht="15">
      <c r="A36">
        <f t="shared" si="3"/>
        <v>2027</v>
      </c>
      <c r="B36" s="86">
        <v>0.0466</v>
      </c>
      <c r="C36" s="86">
        <f t="shared" si="4"/>
        <v>0.05</v>
      </c>
      <c r="D36" s="86">
        <f t="shared" si="5"/>
        <v>0.0475</v>
      </c>
      <c r="E36" s="85"/>
    </row>
    <row r="37" spans="1:5" ht="15">
      <c r="A37">
        <f t="shared" si="3"/>
        <v>2028</v>
      </c>
      <c r="B37" s="86">
        <v>0.0454</v>
      </c>
      <c r="C37" s="86">
        <f t="shared" si="4"/>
        <v>0.05</v>
      </c>
      <c r="D37" s="86">
        <f t="shared" si="5"/>
        <v>0.0475</v>
      </c>
      <c r="E37" s="85"/>
    </row>
    <row r="38" spans="1:5" ht="15">
      <c r="A38">
        <f t="shared" si="3"/>
        <v>2029</v>
      </c>
      <c r="B38" s="86">
        <v>0.041</v>
      </c>
      <c r="C38" s="86">
        <f t="shared" si="4"/>
        <v>0.05</v>
      </c>
      <c r="D38" s="86">
        <f t="shared" si="5"/>
        <v>0.0475</v>
      </c>
      <c r="E38" s="85"/>
    </row>
    <row r="39" spans="1:5" ht="15">
      <c r="A39">
        <f t="shared" si="3"/>
        <v>2030</v>
      </c>
      <c r="B39" s="86">
        <v>0.0412</v>
      </c>
      <c r="C39" s="86">
        <f t="shared" si="4"/>
        <v>0.05</v>
      </c>
      <c r="D39" s="86">
        <f t="shared" si="5"/>
        <v>0.0475</v>
      </c>
      <c r="E39" s="85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15.8515625" style="0" bestFit="1" customWidth="1"/>
    <col min="3" max="3" width="18.28125" style="0" bestFit="1" customWidth="1"/>
    <col min="4" max="4" width="26.140625" style="0" bestFit="1" customWidth="1"/>
  </cols>
  <sheetData>
    <row r="1" ht="15">
      <c r="A1" t="s">
        <v>74</v>
      </c>
    </row>
    <row r="3" ht="15">
      <c r="A3" t="s">
        <v>71</v>
      </c>
    </row>
    <row r="5" spans="1:4" ht="15">
      <c r="A5" s="71" t="s">
        <v>57</v>
      </c>
      <c r="B5" s="71" t="s">
        <v>85</v>
      </c>
      <c r="C5" s="71" t="s">
        <v>86</v>
      </c>
      <c r="D5" s="71" t="s">
        <v>87</v>
      </c>
    </row>
    <row r="6" spans="1:4" ht="15">
      <c r="A6">
        <v>2011</v>
      </c>
      <c r="B6" s="86">
        <f>C6+D6</f>
        <v>0.060000000000000005</v>
      </c>
      <c r="C6" s="86">
        <v>0.05</v>
      </c>
      <c r="D6" s="86">
        <v>0.01</v>
      </c>
    </row>
    <row r="7" spans="1:4" ht="15">
      <c r="A7">
        <f>A6+1</f>
        <v>2012</v>
      </c>
      <c r="B7" s="86">
        <f>C7+D7</f>
        <v>0.066</v>
      </c>
      <c r="C7" s="86">
        <v>0.051</v>
      </c>
      <c r="D7" s="86">
        <v>0.015</v>
      </c>
    </row>
    <row r="8" spans="1:4" ht="15">
      <c r="A8">
        <f>A7+1</f>
        <v>2013</v>
      </c>
      <c r="B8" s="86">
        <f>C8+D8</f>
        <v>0.063</v>
      </c>
      <c r="C8" s="86">
        <v>0.048</v>
      </c>
      <c r="D8" s="86">
        <v>0.015</v>
      </c>
    </row>
    <row r="9" spans="1:4" ht="15">
      <c r="A9">
        <f>A8+1</f>
        <v>2014</v>
      </c>
      <c r="B9" s="86">
        <f>C9+D9</f>
        <v>0.062</v>
      </c>
      <c r="C9" s="86">
        <v>0.052</v>
      </c>
      <c r="D9" s="86">
        <v>0.01</v>
      </c>
    </row>
    <row r="10" spans="1:4" ht="15">
      <c r="A10">
        <f>A9+1</f>
        <v>2015</v>
      </c>
      <c r="B10" s="86">
        <f>C10+D10</f>
        <v>0.065</v>
      </c>
      <c r="C10" s="86">
        <v>0.055</v>
      </c>
      <c r="D10" s="86">
        <v>0.01</v>
      </c>
    </row>
    <row r="11" spans="1:4" ht="15">
      <c r="A11" t="s">
        <v>72</v>
      </c>
      <c r="B11" s="86">
        <f>AVERAGE(B6:B10)</f>
        <v>0.0632</v>
      </c>
      <c r="C11" s="86">
        <f>AVERAGE(C6:C10)</f>
        <v>0.0512</v>
      </c>
      <c r="D11" s="86">
        <f>AVERAGE(D6:D10)</f>
        <v>0.012</v>
      </c>
    </row>
    <row r="12" spans="2:4" ht="15">
      <c r="B12" s="68"/>
      <c r="C12" s="68"/>
      <c r="D12" s="68"/>
    </row>
    <row r="13" spans="2:4" ht="15">
      <c r="B13" s="68"/>
      <c r="C13" s="68"/>
      <c r="D13" s="68"/>
    </row>
    <row r="14" spans="2:4" ht="15">
      <c r="B14" s="68"/>
      <c r="C14" s="68"/>
      <c r="D14" s="68"/>
    </row>
    <row r="15" spans="2:4" ht="15">
      <c r="B15" s="68"/>
      <c r="C15" s="68"/>
      <c r="D15" s="68"/>
    </row>
    <row r="16" spans="2:4" ht="15">
      <c r="B16" s="68"/>
      <c r="C16" s="68"/>
      <c r="D16" s="68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3.8515625" style="0" customWidth="1"/>
    <col min="3" max="3" width="15.140625" style="0" customWidth="1"/>
    <col min="4" max="4" width="17.8515625" style="0" customWidth="1"/>
  </cols>
  <sheetData>
    <row r="1" ht="15">
      <c r="A1" t="s">
        <v>73</v>
      </c>
    </row>
    <row r="4" spans="1:4" ht="15">
      <c r="A4" s="111" t="s">
        <v>57</v>
      </c>
      <c r="B4" s="110" t="s">
        <v>25</v>
      </c>
      <c r="C4" s="110"/>
      <c r="D4" s="110"/>
    </row>
    <row r="5" spans="1:4" ht="60">
      <c r="A5" s="111"/>
      <c r="B5" s="90" t="s">
        <v>76</v>
      </c>
      <c r="C5" s="90" t="s">
        <v>78</v>
      </c>
      <c r="D5" s="91" t="s">
        <v>77</v>
      </c>
    </row>
    <row r="6" spans="1:4" ht="15">
      <c r="A6" s="73">
        <v>2009</v>
      </c>
      <c r="B6" s="73">
        <v>5626</v>
      </c>
      <c r="C6" s="73">
        <v>48</v>
      </c>
      <c r="D6" s="87">
        <f>C6/B6</f>
        <v>0.008531816565943833</v>
      </c>
    </row>
    <row r="7" spans="1:4" ht="15">
      <c r="A7" s="73">
        <f>A6+1</f>
        <v>2010</v>
      </c>
      <c r="B7" s="73">
        <v>5667</v>
      </c>
      <c r="C7" s="73">
        <v>62</v>
      </c>
      <c r="D7" s="87">
        <f>C7/B7</f>
        <v>0.010940532909828833</v>
      </c>
    </row>
    <row r="8" spans="1:4" ht="15">
      <c r="A8" s="73">
        <f>A7+1</f>
        <v>2011</v>
      </c>
      <c r="B8" s="73">
        <v>5761</v>
      </c>
      <c r="C8" s="73">
        <v>109</v>
      </c>
      <c r="D8" s="87">
        <f>C8/B8</f>
        <v>0.018920326332233988</v>
      </c>
    </row>
    <row r="9" spans="1:4" ht="15">
      <c r="A9" s="73">
        <f>A8+1</f>
        <v>2012</v>
      </c>
      <c r="B9" s="73">
        <v>5831</v>
      </c>
      <c r="C9" s="73">
        <v>25</v>
      </c>
      <c r="D9" s="87">
        <f>C9/B9</f>
        <v>0.004287429257417253</v>
      </c>
    </row>
    <row r="10" spans="1:4" ht="15">
      <c r="A10" s="73">
        <f>A9+1</f>
        <v>2013</v>
      </c>
      <c r="B10" s="73">
        <v>5852</v>
      </c>
      <c r="C10" s="73">
        <v>170</v>
      </c>
      <c r="D10" s="87">
        <f>C10/B10</f>
        <v>0.029049897470950103</v>
      </c>
    </row>
    <row r="11" spans="1:4" ht="15">
      <c r="A11" s="88" t="s">
        <v>72</v>
      </c>
      <c r="B11" s="88">
        <f>AVERAGE(B6:B10)</f>
        <v>5747.4</v>
      </c>
      <c r="C11" s="88">
        <f>AVERAGE(C6:C10)</f>
        <v>82.8</v>
      </c>
      <c r="D11" s="89">
        <f>AVERAGE(D6:D10)</f>
        <v>0.0143460005072748</v>
      </c>
    </row>
    <row r="13" ht="15">
      <c r="A13" t="s">
        <v>79</v>
      </c>
    </row>
  </sheetData>
  <sheetProtection/>
  <mergeCells count="2">
    <mergeCell ref="B4:D4"/>
    <mergeCell ref="A4:A5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Natália Moreira de Paula</dc:creator>
  <cp:keywords/>
  <dc:description/>
  <cp:lastModifiedBy>Vera</cp:lastModifiedBy>
  <dcterms:created xsi:type="dcterms:W3CDTF">2015-11-04T13:50:52Z</dcterms:created>
  <dcterms:modified xsi:type="dcterms:W3CDTF">2015-11-07T21:38:43Z</dcterms:modified>
  <cp:category/>
  <cp:version/>
  <cp:contentType/>
  <cp:contentStatus/>
</cp:coreProperties>
</file>